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2510" windowHeight="8160"/>
  </bookViews>
  <sheets>
    <sheet name="Modelo" sheetId="3" r:id="rId1"/>
    <sheet name="Instruções" sheetId="5" r:id="rId2"/>
    <sheet name="Justificações" sheetId="6" r:id="rId3"/>
    <sheet name="Folha5" sheetId="10" r:id="rId4"/>
  </sheets>
  <definedNames>
    <definedName name="_89">Modelo!$B$21</definedName>
    <definedName name="_xlnm.Print_Area" localSheetId="0">Modelo!$B$1:$M$151</definedName>
    <definedName name="_xlnm.Print_Titles" localSheetId="0">Modelo!$1:$5</definedName>
  </definedNames>
  <calcPr calcId="145621"/>
</workbook>
</file>

<file path=xl/calcChain.xml><?xml version="1.0" encoding="utf-8"?>
<calcChain xmlns="http://schemas.openxmlformats.org/spreadsheetml/2006/main">
  <c r="L49" i="3" l="1"/>
  <c r="L48" i="3"/>
  <c r="L47" i="3"/>
  <c r="L46" i="3"/>
  <c r="L41" i="3"/>
  <c r="L35" i="3"/>
  <c r="L34" i="3"/>
  <c r="L33" i="3"/>
  <c r="L30" i="3"/>
  <c r="L27" i="3"/>
  <c r="L26" i="3"/>
  <c r="L25" i="3"/>
  <c r="O44" i="3" l="1"/>
  <c r="O42" i="3" s="1"/>
  <c r="M100" i="3" s="1"/>
  <c r="O31" i="3"/>
  <c r="O28" i="3"/>
  <c r="O23" i="3"/>
  <c r="O21" i="3" l="1"/>
  <c r="L17" i="6"/>
  <c r="L7" i="6"/>
  <c r="L5" i="6"/>
  <c r="M96" i="3" l="1"/>
  <c r="M35" i="3"/>
  <c r="M27" i="3"/>
  <c r="M26" i="3"/>
  <c r="M30" i="3"/>
  <c r="M34" i="3"/>
  <c r="M33" i="3"/>
  <c r="M48" i="3"/>
  <c r="K121" i="3"/>
  <c r="K126" i="3"/>
  <c r="K125" i="3"/>
  <c r="K124" i="3"/>
  <c r="K123" i="3"/>
  <c r="K122" i="3"/>
  <c r="M47" i="3"/>
  <c r="M25" i="3"/>
  <c r="M46" i="3"/>
  <c r="L40" i="3"/>
  <c r="M40" i="3" l="1"/>
  <c r="O38" i="3"/>
  <c r="O36" i="3" s="1"/>
  <c r="K127" i="3"/>
  <c r="M98" i="3" l="1"/>
  <c r="O19" i="3"/>
  <c r="M95" i="3" s="1"/>
  <c r="K9" i="6"/>
  <c r="L9" i="6"/>
  <c r="L11" i="6"/>
  <c r="K11" i="6"/>
</calcChain>
</file>

<file path=xl/sharedStrings.xml><?xml version="1.0" encoding="utf-8"?>
<sst xmlns="http://schemas.openxmlformats.org/spreadsheetml/2006/main" count="302" uniqueCount="170">
  <si>
    <t>Objectivos Estratégicos</t>
  </si>
  <si>
    <t>DESIGNAÇÃO</t>
  </si>
  <si>
    <t>Objectivos Operacionais</t>
  </si>
  <si>
    <t>PONTUAÇÃO</t>
  </si>
  <si>
    <t>PLANEADOS</t>
  </si>
  <si>
    <t>REALIZADOS</t>
  </si>
  <si>
    <t>DESVIO</t>
  </si>
  <si>
    <t>Recursos Financeiros</t>
  </si>
  <si>
    <t>EXECUTADOS</t>
  </si>
  <si>
    <t>NOTA EXPLICATIVA</t>
  </si>
  <si>
    <t>JUSTIFICAÇÃO DE DESVIOS</t>
  </si>
  <si>
    <t>Eficácia</t>
  </si>
  <si>
    <t>INDICADORES</t>
  </si>
  <si>
    <t>Tolerância</t>
  </si>
  <si>
    <t>Valor crítico</t>
  </si>
  <si>
    <t>PESO</t>
  </si>
  <si>
    <t>Mês</t>
  </si>
  <si>
    <t>RESULTADO</t>
  </si>
  <si>
    <t>TAXA  REALIZAÇÃO</t>
  </si>
  <si>
    <t>CLASSIFICAÇÃO</t>
  </si>
  <si>
    <t>Monitorização Global</t>
  </si>
  <si>
    <r>
      <t xml:space="preserve">Valor Crítico, deverá corresponder a um </t>
    </r>
    <r>
      <rPr>
        <i/>
        <sz val="10"/>
        <color indexed="63"/>
        <rFont val="Verdana"/>
        <family val="2"/>
      </rPr>
      <t>benchmark</t>
    </r>
    <r>
      <rPr>
        <sz val="10"/>
        <color indexed="63"/>
        <rFont val="Verdana"/>
        <family val="2"/>
      </rPr>
      <t xml:space="preserve"> (referencial de excelência) ou, na falta deste, ao melhor resultado em termos históricos, para o indicador em causa. A taxa de realização associada ao valor crítico é, por convenção, 125%.</t>
    </r>
  </si>
  <si>
    <t>Instruções de Preenchimento</t>
  </si>
  <si>
    <t>META 2011</t>
  </si>
  <si>
    <t>Eficiência</t>
  </si>
  <si>
    <t>Qualidade</t>
  </si>
  <si>
    <t>2009</t>
  </si>
  <si>
    <t>ANO:2011</t>
  </si>
  <si>
    <t>Dirigentes - Direcção Superior</t>
  </si>
  <si>
    <t>Dirigentes - Direcção intermédia e chefes de equipa</t>
  </si>
  <si>
    <t>Assistente Técnico  - (inclui técnicos de informática)</t>
  </si>
  <si>
    <t>Técnico Superior - (inclui especialistas de informática)</t>
  </si>
  <si>
    <t>Coordenador Técnico - (inclui chefes de secção)</t>
  </si>
  <si>
    <t>Encarregado geral operacional</t>
  </si>
  <si>
    <t>Encarregado operacional</t>
  </si>
  <si>
    <t>Assitente operacional</t>
  </si>
  <si>
    <t>Orçamento de funcionamento</t>
  </si>
  <si>
    <t>PIDDAC</t>
  </si>
  <si>
    <t>TOTAL (OF+PIDDAC+Outros)</t>
  </si>
  <si>
    <t>AVALIAÇÃO FINAL</t>
  </si>
  <si>
    <t>Coluna</t>
  </si>
  <si>
    <t>Colocar o valor observado/realizado em 2009.</t>
  </si>
  <si>
    <t>2010 E</t>
  </si>
  <si>
    <t>Colocar o valor observado em 2010 (e retirar do título a indicação "E"), ou caso não exista, colocar a estimativa mais recente para o conjunto do ano.</t>
  </si>
  <si>
    <t>Meta 2011 e Tolerância</t>
  </si>
  <si>
    <t xml:space="preserve">No caso i) colocar o valor a atingir e na coluna "tolerância" colocar zero; </t>
  </si>
  <si>
    <t>No caso ii) colocar o ponto médio do intervalo que define a meta e na coluna tolerância o valor que somado ou subtraído ao ponto médio do intervalo (definido como meta) permite estabelecer os limites superior e inferior do intervalo definido para a meta.</t>
  </si>
  <si>
    <t>Peso</t>
  </si>
  <si>
    <t>Peso dos indicadores no respectivo objectivo. A soma dos pesos tem de somar 100%.</t>
  </si>
  <si>
    <t>Resultado</t>
  </si>
  <si>
    <t>Colocar o valor realizado.</t>
  </si>
  <si>
    <t>Taxa de realização</t>
  </si>
  <si>
    <t>A fórmula que permite o cálculo da taxa de realização (não deve ser alterada!) contempla os casos mais comuns, em que o valor crítico ainda não foi alcançado.  Se o valor realizado=meta ou intervalo da meta, taxa de realização=100% e indicador=atingiu; se valor realizado abaixo da meta, taxa de realização&lt;100% e indicador=Não atingiu; se valor realizado acima da meta, taxa de realização &gt;100% e indicador superou.</t>
  </si>
  <si>
    <t>Nos casos específicos em que o serviço se encontra numa posição melhor que o valor crítico definido, é necessário substituir a fórmula que está no ficheiro por outra. Nesse caso, será necessário contactar o GPEARI/MFAP.</t>
  </si>
  <si>
    <t xml:space="preserve">A meta pode ser definida por i) um valor ou; ii) por um intervalo de valores. </t>
  </si>
  <si>
    <t>Ind. 1</t>
  </si>
  <si>
    <t>Ind. 2</t>
  </si>
  <si>
    <t>Ind. 3</t>
  </si>
  <si>
    <t>TOTAL</t>
  </si>
  <si>
    <t>Indicadores: Fontes de Verificação</t>
  </si>
  <si>
    <t>2010 (E)</t>
  </si>
  <si>
    <t>MINISTÉRIO: Presidência do Conselho de Ministros</t>
  </si>
  <si>
    <t xml:space="preserve">SERVIÇO: Alto Comissariado para a Imigração e Diálogo Intercultural, I.P. </t>
  </si>
  <si>
    <t>MISSÃO:  Colaborar na concepção, execução e avaliação das políticas públicas, transversais e sectoriais, relevantes para a integração dos/as imigrantes e das minorias étnicas, bem como na promoção do diálogo entre as diversas culturas, etnias e religiões nos termos da sua orgânica constante do DL 167/2007 de 3 de Maio</t>
  </si>
  <si>
    <t xml:space="preserve">Eficácia </t>
  </si>
  <si>
    <t>Ponderação: 60,0</t>
  </si>
  <si>
    <t>O1: Aproximar o ACIDI dos/as seus/suas destinatários/as</t>
  </si>
  <si>
    <t>1. Assegurar serviços acessíveis, humanos, integrados, aliados das/os imigrantes e capazes de gerir a diversidade</t>
  </si>
  <si>
    <t xml:space="preserve">2. Desenvolver acções que promovam a coesão social na sociedade portuguesa valorizando o que nos une, acolhendo o encontro das diferenças </t>
  </si>
  <si>
    <t>3. Consolidar boas práticas no controlo de gestão, nas áreas dos recursos humanos, dos processos e dos procedimentos administrativos</t>
  </si>
  <si>
    <t>Peso: 40,0</t>
  </si>
  <si>
    <t>Visitas de acompanhamento aos Projectos do ACIDI</t>
  </si>
  <si>
    <t>Nº destinatários/as do Programa Escolhas (valor cumulativo)</t>
  </si>
  <si>
    <t>45000</t>
  </si>
  <si>
    <t>Total de materiais informativos distribuídos</t>
  </si>
  <si>
    <t xml:space="preserve">O2: Aumentar as competências linguísticas dos/as imigrantes </t>
  </si>
  <si>
    <t>Ind. 4</t>
  </si>
  <si>
    <t>Peso: 20,0</t>
  </si>
  <si>
    <t>O3: Promoção do diálogo intercultural</t>
  </si>
  <si>
    <t>Nº de Publicações promovidas pelo ACIDI</t>
  </si>
  <si>
    <t>Ind. 5</t>
  </si>
  <si>
    <t>Ind. 6</t>
  </si>
  <si>
    <t>Total de "horas pessoa" de formação/sensibilização ministradas (a terceiros)</t>
  </si>
  <si>
    <t>Ind. 7</t>
  </si>
  <si>
    <t>Avaliação do share do Programa Nós versus share do Canal RTP2</t>
  </si>
  <si>
    <t>Ponderação: 20,0</t>
  </si>
  <si>
    <t xml:space="preserve">O4: Garantir a boa gestão e execução dos recursos </t>
  </si>
  <si>
    <t>Peso: 100,0</t>
  </si>
  <si>
    <t>Ind. 8</t>
  </si>
  <si>
    <t>Prazo de pagamentos a fornecedores (em dias)</t>
  </si>
  <si>
    <t>32</t>
  </si>
  <si>
    <t>Ind. 9</t>
  </si>
  <si>
    <t>O5: Melhorar o funcionamento da organização e a qualidade do serviço prestado</t>
  </si>
  <si>
    <t>Ind. 10</t>
  </si>
  <si>
    <t>Ind. 11</t>
  </si>
  <si>
    <t>Ind. 12</t>
  </si>
  <si>
    <t xml:space="preserve"> Ind. 13</t>
  </si>
  <si>
    <t>Nº de reclamações com fundamento da responsabilidade do ACIDI apresentadas no livro amarelo</t>
  </si>
  <si>
    <t>Tempo de espera médio nos CNAI</t>
  </si>
  <si>
    <t>Nº de horas de formação por colaborador/a dirigidas aos serviços e equipa ACIDI</t>
  </si>
  <si>
    <t>Nº de apresentações sobre a experiência portuguesa em encontros internacionais ou visitas institucionais</t>
  </si>
  <si>
    <t>1.1.</t>
  </si>
  <si>
    <t xml:space="preserve">1.2. </t>
  </si>
  <si>
    <t>1.3.</t>
  </si>
  <si>
    <t>2.1.</t>
  </si>
  <si>
    <t>OB3:  Plano de Actividades</t>
  </si>
  <si>
    <t xml:space="preserve">3.1. </t>
  </si>
  <si>
    <t>3.2.</t>
  </si>
  <si>
    <t xml:space="preserve">4.1. </t>
  </si>
  <si>
    <t xml:space="preserve">4.2. </t>
  </si>
  <si>
    <t xml:space="preserve">5.1. </t>
  </si>
  <si>
    <t>N.H.</t>
  </si>
  <si>
    <t>Recursos Humanos (em 31 de Dezembro de 2009)</t>
  </si>
  <si>
    <t xml:space="preserve">3.3. </t>
  </si>
  <si>
    <t xml:space="preserve">5.2. </t>
  </si>
  <si>
    <t xml:space="preserve">5.3. </t>
  </si>
  <si>
    <t>5.4.</t>
  </si>
  <si>
    <t>Apenas são contabilizadas as saídas das equipas ao espaço das respectivas entidades para acompanhamento dos projectos.</t>
  </si>
  <si>
    <t>Indicador utilizado pelo Programa Escolhas: crianças, jovens e suas famílias.</t>
  </si>
  <si>
    <t>A meta é igual ao stock inicial de todos os materias informativos do ACIDI + material produzido - stock final.</t>
  </si>
  <si>
    <t>São contabilizadas como materiais informativos cartazes, folhetos, marcadores de livros, desdrobáveis, BI's, calendário, DVD's…</t>
  </si>
  <si>
    <t>A data deve corresponder ao início efectivo da primeira acção de formação de nível B2 realizada ao abrigo do PPT.</t>
  </si>
  <si>
    <t>Devem ser contabilizados apenas edições em formato papel.</t>
  </si>
  <si>
    <t>O número de "horas pessoa" de uma acção equivale ao número de horas da acção vezes o número de formandos/as presente</t>
  </si>
  <si>
    <t xml:space="preserve">Só são contabilizados as/os formandas/os presentes em mais de metade do tempo da acção. </t>
  </si>
  <si>
    <t>A meta é igual a share do Programa Nós a dividir pelo share do Canal.</t>
  </si>
  <si>
    <t>Contabilizados de acordo com o mapa trimestral enviado pela Secretaria Geral da Presidência de Conselho de Ministros.</t>
  </si>
  <si>
    <t>A meta equivale ao percentual de gabinetes sob responsabilidade directa do ACIDI, que melhora o rácio de atendimentos por mediador/a.</t>
  </si>
  <si>
    <t xml:space="preserve">Para este efeito são contabilizados todos os gabinetes de Lisboa, Porto e Algarve. </t>
  </si>
  <si>
    <t>Gabinetes que não tenham alocado pelo menos um/a mediador/a a tempo inteiro, são contabilizados juntamente com o gabinete onde colabora o/a respectivo/a mediador/a</t>
  </si>
  <si>
    <t>Contam apenas as reclamações no livro amarelo que tenham fundamento e que sejam relativas a gabinetes da responsabilidade directa do ACIDI</t>
  </si>
  <si>
    <t>A meta equivale ao tempo de espera médio dos gabinetes dos CNAI, ponderadorados pelo número de atendimentos.</t>
  </si>
  <si>
    <t>O número total de mediadores/colaboradores e mediadoras/colaboradoras é aferido pelo somatório das pessoas que colaboram em serviços/gabinetes sob coordenação directa do ACIDI.</t>
  </si>
  <si>
    <t>Mediadores/colaboradores e mediadoras/colaboradoras que não trabalharam o ano inteiro, são contabilizados na proporção do tempo trabalhado.</t>
  </si>
  <si>
    <t>Não são contabilizados os técnicos de outras entidades públicas que colaboram no CNAI.</t>
  </si>
  <si>
    <t>Número de apresentações (sob convite antecipado) da experiência portuguesa em espaços internacionais e de visitas institucionais para conhecer a nossa experiência.</t>
  </si>
  <si>
    <t xml:space="preserve">Ind. 12 </t>
  </si>
  <si>
    <t xml:space="preserve">Ind. 13 </t>
  </si>
  <si>
    <t>Mediadores/as que não trabalharam o ano inteiro, são contabilizados/as na proporção do tempo trabalhado.</t>
  </si>
  <si>
    <t>A meta equivale ao somatório do número de horas-pessoa (ver indicador 6) das formações internas e externas a dividir pelo número total de mediadores/as e colaboradores/as.</t>
  </si>
  <si>
    <t>Outras despesas correntes 06</t>
  </si>
  <si>
    <t>Aquisições de Bens e Serviços 02</t>
  </si>
  <si>
    <t>Despesas c/Pessoal 01</t>
  </si>
  <si>
    <t>Outros valores 04</t>
  </si>
  <si>
    <t>Alargar o Programa de Português para Todos ao nível B2 do Quadro Europeu Comum de Referência para as Línguas (em dias)</t>
  </si>
  <si>
    <t>Percentual de gabinetes dos CNAI que melhoram o nº de atendimentos médio por mediador/a (%)</t>
  </si>
  <si>
    <t>Dez</t>
  </si>
  <si>
    <t>Superou</t>
  </si>
  <si>
    <t xml:space="preserve">Metas superadas: </t>
  </si>
  <si>
    <t>Meta não cumprida</t>
  </si>
  <si>
    <t xml:space="preserve">O planeamento apresentado não foi executado uma vez que o memso carecia de autorização da tutela do MF, o que só veio a ser obtido em Dezembro de 2011, o que não permitiu objectivamente executar o inicialmente programado. </t>
  </si>
  <si>
    <t>Objectivos de eficácia</t>
  </si>
  <si>
    <r>
      <rPr>
        <u/>
        <sz val="12"/>
        <rFont val="Calibri"/>
        <family val="2"/>
      </rPr>
      <t>Objectivo 1</t>
    </r>
    <r>
      <rPr>
        <sz val="12"/>
        <rFont val="Calibri"/>
        <family val="2"/>
      </rPr>
      <t xml:space="preserve"> - Os indicadores do objetivo 1 atingiram uma taxa de realização de 100%, registando-se a superação do indicador 2, relativo ao Programa Escolhas. Esta superação prende-se com o agudizar da crise internacional e o aumento do desemprego juvenil e outras consequências com forte impacto social. Perante esta conjuntura, muitos dos projetos Escolhas têm sentido, desde o início da 4ª geração (2010-2012), uma procura superior aos cenários projetados em 2009. Essa procura manifesta-se, sobretudo, ao nível da procura de emprego, respostas de educação/formação mas, igualmente - e à falta de respostas mais estruturadas - de apoio social e de ocupação do tempo disponível. Dados os projetos do Programa Escolhas serem projetos de proximidade, localizados nas comunidades mais vulneráveis, a mobilização de participantes atingiu, em 2011, um número acima, inclusivamente, das metas mais otimistas. Tal reflete a necessidade crescente de enquadramento local das crianças, jovens e familiares que encontram no Programa Escolhas uma resposta disponível e efetiva.</t>
    </r>
  </si>
  <si>
    <r>
      <rPr>
        <u/>
        <sz val="12"/>
        <rFont val="Calibri"/>
        <family val="2"/>
      </rPr>
      <t>Objetivo 2 -</t>
    </r>
    <r>
      <rPr>
        <sz val="12"/>
        <rFont val="Calibri"/>
        <family val="2"/>
      </rPr>
      <t xml:space="preserve"> Estabeleceu-se como meta para o início do alargamento do Português para Todos (PPT) ao nível B2 do Quadro Europeu Comum de Referência para as Línguas, o intervalo de tempo entre 1 de Outubro e 30 de Novembro. Na medida em que uma das escolas da Região Centro conseguiu dar início à ação antes da data prevista, no dia 15 de Setembro, a meta do indicador 4 foi superada.</t>
    </r>
  </si>
  <si>
    <r>
      <rPr>
        <u/>
        <sz val="12"/>
        <rFont val="Calibri"/>
        <family val="2"/>
      </rPr>
      <t>Objetivo 3</t>
    </r>
    <r>
      <rPr>
        <sz val="12"/>
        <rFont val="Calibri"/>
        <family val="2"/>
      </rPr>
      <t xml:space="preserve"> - Do conjunto dos três indicadores que integram o objetivo 3, os indicadores 5 e 6 atingiram uma taxa de realização de 100% enquanto o 7 ficou apenas a 2% dessa percentagem. Como se referiu anteriormente, a meta do indicador 7 inicialmente prevista apontava para 0,95 tendo como premissa a realização de uma campanha de divulgação do programa. Contudo, por razões de contenção orçamental, a mesma não chegou a ser lançada. Em paralelo, o bloco onde se insere o Programa Nós sofreu modificações, passando a ser a antecipação de um espaço infantil (Zig Zag). Por outro lado, o programa que antecede o Nós e que lhe “passa” a sua audiência, o 70X7, tem registado as suas piores performances desde sempre. </t>
    </r>
  </si>
  <si>
    <t>Objetivos de  eficiência</t>
  </si>
  <si>
    <r>
      <rPr>
        <u/>
        <sz val="12"/>
        <rFont val="Calibri"/>
        <family val="2"/>
      </rPr>
      <t xml:space="preserve">Objetivo 4 </t>
    </r>
    <r>
      <rPr>
        <sz val="12"/>
        <rFont val="Calibri"/>
        <family val="2"/>
      </rPr>
      <t xml:space="preserve">- Ambos os indicadores do objetivo 4 superaram a taxa de realização de 100%, resultado esse que poderá ser justificado da seguinte forma:  Melhoria dos procedimentos internos do ACIDI que se terá traduzido na diminuição do prazo médio de pagamento a fornecedores para 24 dias, ultrapassando a meta (31 dias); • Em 2011, 11 dos 16 gabinetes dos CNAI melhoraram o número de atendimentos por mediador/a, aumento esse que estará ligado ao aumento do número de atendimentos nos CNAI, bem como a um reajustamento nas equipas e mudança de mediadores/as de gabinete em prol de uma maior eficiência dos serviços. </t>
    </r>
  </si>
  <si>
    <t>Objetivos de qualidade</t>
  </si>
  <si>
    <r>
      <rPr>
        <u/>
        <sz val="12"/>
        <rFont val="Calibri"/>
        <family val="2"/>
      </rPr>
      <t xml:space="preserve">Objetivo 5 </t>
    </r>
    <r>
      <rPr>
        <sz val="12"/>
        <rFont val="Calibri"/>
        <family val="2"/>
      </rPr>
      <t>- O Objetivo 5 integra quatro indicadores, dois dos quais atingiram a taxa de realização de 100% (indicadores 10 e 12) e dois superaram-na (indicadores 11 e 13). A separação das metas previstas para 2011 prender-se-á com as seguintes razões: • Indicador 11 – após avaliação dos resultados obtidos com o alargamento do horário de funcionamento do CNAI de Lisboa entre as 8H30 e as 18H30 a partir do dia 11 de Janeiro de 2012, verificou-se que a procura, sobretudo após as 17H00 não justificava a manutenção desse horário, optando-se pela abertura mais cedo do Centro. Assim, a partir de 1 de Junho de 2011, o CNAI de Lisboa passou a funcionar entre as 8H00 e as 17H00, de 2.ª a 6.ª feira, o que permitiu a concentração dos recursos humanos nas horas de maior afluência ao CNAI, levando assim a uma diminuição dos tempos de espera. É importante realçar que esta diminuição dos tempos de espera se verificou num cenário de aumento do número de atendimentos dos Centros, nomeadamente, de 2% em Lisboa, 20% no Porto e 7% em Faro; • Indicador 13 – a superação desta meta deve-se aos resultados muito positivos alcançados por Portugal e pelo ACIDI na área do acolhimento e integração de imigrantes, os quais foram objeto de várias distinções internacional:  I.º lugar no Prémio de Melhores Práticas na Administração Pública (EPSA 2011); segundo lugar alcançado no Index de Políticas de Integração de Migrantes (MIPEX III); distinção do Programa Escolhas (PE) pela Comissão Europeia como uma das 20 Boas Práticas Europeias no combate ao abandono escolar precoce e seleção do PE enquanto boa Boa Prática pelo Ministério da Administração Interna, no âmbito do European Crime Prevention Award. Esta visibilidade ao trabalho desenvolvido traduziu-se, assim, num elevado número de pedidos de apresentação da experiência portuguesa no estrangeiro, bem como e visita aos serviços responsáveis por esses resultados.</t>
    </r>
  </si>
  <si>
    <t>Recursos Humanos (em 31 de Dezembro de 2011)</t>
  </si>
  <si>
    <t>3*</t>
  </si>
  <si>
    <t>* O diretor do Programa Escolhas está equiparado para efeitos remuneratórios a cargo de dirigente superior de 2.º grau.</t>
  </si>
  <si>
    <t>2**</t>
  </si>
  <si>
    <t>** Dois cooredandores de zona do Programa Escolhas equiparados para efeitos remuneratórios a cargo de direção intermédia de 1.º grau</t>
  </si>
  <si>
    <t>Observ. O processo de aprovação do Mapa de Pessoal (MP) do ACIDI para 2011 só foi concluido em Dezembro de 2011, daí não ter sido possivel executar o previsto. Acresce que os números indicados como executados reportam-se à existência de contratos de trabalho por tempo determinável que o referido MP, entre outros, contempla. Por fim, o ACIDI ainda conta com um Gabinete e respetiva equipa por força do estatuto da Alta Comissária para a Imigração e Di´laogo Intercultural, nos termos da orgânica do ACIDI equiparada a Subsecretária de Estado.</t>
  </si>
  <si>
    <t>OB2:  Relatório de Atividades</t>
  </si>
  <si>
    <t>OB1: Relatório de Atividades</t>
  </si>
  <si>
    <t>Relatório de Atividades</t>
  </si>
  <si>
    <t>OB4:  Relatório de Actividades</t>
  </si>
  <si>
    <t>OB5:  Relatório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</si>
</sst>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\ _€_-;\-* #,##0.0\ _€_-;_-* &quot;-&quot;??\ _€_-;_-@_-"/>
  </numFmts>
  <fonts count="3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63"/>
      <name val="Verdana"/>
      <family val="2"/>
    </font>
    <font>
      <i/>
      <sz val="10"/>
      <color indexed="63"/>
      <name val="Verdana"/>
      <family val="2"/>
    </font>
    <font>
      <sz val="10"/>
      <color indexed="63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6.95"/>
      <name val="Calibri"/>
      <family val="2"/>
    </font>
    <font>
      <b/>
      <sz val="6"/>
      <name val="Calibri"/>
      <family val="2"/>
    </font>
    <font>
      <sz val="11"/>
      <color indexed="8"/>
      <name val="Verdana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9"/>
      <color indexed="8"/>
      <name val="Verdana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rgb="FF339966"/>
        <bgColor indexed="64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9"/>
      </left>
      <right/>
      <top style="medium">
        <color indexed="55"/>
      </top>
      <bottom style="medium">
        <color indexed="9"/>
      </bottom>
      <diagonal/>
    </border>
    <border>
      <left/>
      <right/>
      <top style="medium">
        <color indexed="55"/>
      </top>
      <bottom style="medium">
        <color indexed="9"/>
      </bottom>
      <diagonal/>
    </border>
    <border>
      <left/>
      <right style="medium">
        <color indexed="9"/>
      </right>
      <top style="medium">
        <color indexed="55"/>
      </top>
      <bottom style="medium">
        <color indexed="9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3" fillId="0" borderId="0">
      <alignment wrapText="1"/>
    </xf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</cellStyleXfs>
  <cellXfs count="152">
    <xf numFmtId="0" fontId="0" fillId="0" borderId="0" xfId="0">
      <alignment wrapText="1"/>
    </xf>
    <xf numFmtId="0" fontId="3" fillId="0" borderId="0" xfId="1">
      <alignment wrapText="1"/>
    </xf>
    <xf numFmtId="0" fontId="9" fillId="2" borderId="0" xfId="1" applyFont="1" applyFill="1" applyAlignment="1">
      <alignment horizontal="center" wrapText="1"/>
    </xf>
    <xf numFmtId="0" fontId="3" fillId="2" borderId="0" xfId="1" applyFill="1" applyAlignment="1">
      <alignment horizontal="right" vertical="top" wrapText="1" indent="3"/>
    </xf>
    <xf numFmtId="0" fontId="3" fillId="2" borderId="0" xfId="1" applyFill="1">
      <alignment wrapText="1"/>
    </xf>
    <xf numFmtId="0" fontId="3" fillId="2" borderId="0" xfId="1" applyFill="1" applyAlignment="1">
      <alignment horizontal="left" vertical="top" wrapText="1" indent="1"/>
    </xf>
    <xf numFmtId="0" fontId="7" fillId="2" borderId="0" xfId="1" applyFont="1" applyFill="1" applyAlignment="1">
      <alignment horizontal="justify" vertical="top" wrapText="1"/>
    </xf>
    <xf numFmtId="0" fontId="3" fillId="2" borderId="0" xfId="1" applyFont="1" applyFill="1" applyAlignment="1">
      <alignment horizontal="left" vertical="top" wrapText="1" indent="1"/>
    </xf>
    <xf numFmtId="0" fontId="4" fillId="2" borderId="0" xfId="1" applyFont="1" applyFill="1" applyAlignment="1">
      <alignment horizontal="left" vertical="top" wrapText="1" indent="1"/>
    </xf>
    <xf numFmtId="0" fontId="7" fillId="0" borderId="0" xfId="1" applyFont="1" applyAlignment="1">
      <alignment horizontal="justify" vertical="top" wrapText="1"/>
    </xf>
    <xf numFmtId="0" fontId="4" fillId="0" borderId="0" xfId="1" applyFont="1" applyAlignment="1">
      <alignment horizontal="left" vertical="top" wrapText="1" indent="1"/>
    </xf>
    <xf numFmtId="0" fontId="10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3" fillId="0" borderId="0" xfId="1" applyAlignment="1">
      <alignment horizontal="right" vertical="top" wrapText="1" indent="3"/>
    </xf>
    <xf numFmtId="0" fontId="13" fillId="3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horizontal="right" vertical="top" wrapText="1"/>
    </xf>
    <xf numFmtId="164" fontId="13" fillId="0" borderId="0" xfId="18" applyNumberFormat="1" applyFont="1" applyFill="1" applyBorder="1" applyAlignment="1">
      <alignment horizontal="right" vertical="top" wrapText="1"/>
    </xf>
    <xf numFmtId="0" fontId="13" fillId="4" borderId="0" xfId="1" applyFont="1" applyFill="1" applyBorder="1" applyAlignment="1">
      <alignment horizontal="right" vertical="top" wrapText="1"/>
    </xf>
    <xf numFmtId="49" fontId="15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9" fontId="15" fillId="0" borderId="0" xfId="1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top" wrapText="1"/>
    </xf>
    <xf numFmtId="0" fontId="13" fillId="4" borderId="1" xfId="1" applyFont="1" applyFill="1" applyBorder="1" applyAlignment="1">
      <alignment vertical="top" wrapText="1"/>
    </xf>
    <xf numFmtId="0" fontId="13" fillId="0" borderId="0" xfId="1" applyFont="1" applyFill="1" applyBorder="1" applyAlignment="1">
      <alignment horizontal="left" vertical="center" wrapText="1"/>
    </xf>
    <xf numFmtId="0" fontId="13" fillId="3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top" wrapText="1"/>
    </xf>
    <xf numFmtId="0" fontId="14" fillId="0" borderId="0" xfId="1" applyFont="1">
      <alignment wrapText="1"/>
    </xf>
    <xf numFmtId="0" fontId="14" fillId="0" borderId="0" xfId="1" applyFont="1" applyFill="1" applyAlignment="1">
      <alignment vertical="top" wrapText="1"/>
    </xf>
    <xf numFmtId="0" fontId="14" fillId="0" borderId="0" xfId="1" applyFont="1" applyAlignment="1">
      <alignment horizontal="left" vertical="center" wrapText="1"/>
    </xf>
    <xf numFmtId="0" fontId="17" fillId="3" borderId="2" xfId="1" applyFont="1" applyFill="1" applyBorder="1" applyAlignment="1">
      <alignment vertical="center" wrapText="1"/>
    </xf>
    <xf numFmtId="0" fontId="17" fillId="3" borderId="3" xfId="1" applyFont="1" applyFill="1" applyBorder="1" applyAlignment="1">
      <alignment vertical="center" wrapText="1"/>
    </xf>
    <xf numFmtId="0" fontId="16" fillId="0" borderId="0" xfId="1" applyFont="1">
      <alignment wrapText="1"/>
    </xf>
    <xf numFmtId="9" fontId="15" fillId="0" borderId="0" xfId="1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vertical="top" wrapText="1"/>
    </xf>
    <xf numFmtId="0" fontId="15" fillId="0" borderId="0" xfId="1" applyFont="1">
      <alignment wrapText="1"/>
    </xf>
    <xf numFmtId="21" fontId="15" fillId="0" borderId="0" xfId="1" applyNumberFormat="1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left" vertical="top" wrapText="1"/>
    </xf>
    <xf numFmtId="0" fontId="15" fillId="3" borderId="5" xfId="1" applyFont="1" applyFill="1" applyBorder="1" applyAlignment="1">
      <alignment vertical="center" wrapText="1"/>
    </xf>
    <xf numFmtId="0" fontId="15" fillId="3" borderId="2" xfId="1" applyFont="1" applyFill="1" applyBorder="1" applyAlignment="1">
      <alignment vertical="center" wrapText="1"/>
    </xf>
    <xf numFmtId="0" fontId="15" fillId="3" borderId="3" xfId="1" applyFont="1" applyFill="1" applyBorder="1" applyAlignment="1">
      <alignment vertical="center" wrapText="1"/>
    </xf>
    <xf numFmtId="0" fontId="15" fillId="3" borderId="0" xfId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4" fillId="0" borderId="0" xfId="1" applyFont="1" applyFill="1">
      <alignment wrapText="1"/>
    </xf>
    <xf numFmtId="0" fontId="16" fillId="0" borderId="0" xfId="0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3" fontId="13" fillId="0" borderId="0" xfId="1" applyNumberFormat="1" applyFont="1" applyFill="1" applyBorder="1" applyAlignment="1">
      <alignment vertical="top" wrapText="1"/>
    </xf>
    <xf numFmtId="3" fontId="21" fillId="0" borderId="0" xfId="1" applyNumberFormat="1" applyFont="1" applyFill="1" applyBorder="1" applyAlignment="1">
      <alignment vertical="top" wrapText="1"/>
    </xf>
    <xf numFmtId="3" fontId="15" fillId="3" borderId="2" xfId="1" applyNumberFormat="1" applyFont="1" applyFill="1" applyBorder="1" applyAlignment="1">
      <alignment vertical="center" wrapText="1"/>
    </xf>
    <xf numFmtId="0" fontId="14" fillId="0" borderId="0" xfId="1" applyFont="1" applyFill="1" applyAlignment="1">
      <alignment horizontal="center" vertical="top" wrapText="1"/>
    </xf>
    <xf numFmtId="2" fontId="15" fillId="0" borderId="0" xfId="1" applyNumberFormat="1" applyFont="1" applyFill="1" applyBorder="1" applyAlignment="1">
      <alignment horizontal="center" vertical="center" wrapText="1"/>
    </xf>
    <xf numFmtId="1" fontId="15" fillId="0" borderId="0" xfId="1" applyNumberFormat="1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9" fontId="14" fillId="0" borderId="0" xfId="10" applyFont="1" applyAlignment="1">
      <alignment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left" vertical="center" wrapText="1"/>
    </xf>
    <xf numFmtId="49" fontId="15" fillId="0" borderId="16" xfId="1" applyNumberFormat="1" applyFont="1" applyFill="1" applyBorder="1" applyAlignment="1">
      <alignment horizontal="center" vertical="center" wrapText="1"/>
    </xf>
    <xf numFmtId="9" fontId="15" fillId="0" borderId="16" xfId="1" applyNumberFormat="1" applyFont="1" applyFill="1" applyBorder="1" applyAlignment="1">
      <alignment horizontal="center" vertical="center" wrapText="1"/>
    </xf>
    <xf numFmtId="9" fontId="15" fillId="0" borderId="16" xfId="11" applyFont="1" applyFill="1" applyBorder="1" applyAlignment="1">
      <alignment horizontal="center" vertical="center" wrapText="1"/>
    </xf>
    <xf numFmtId="0" fontId="16" fillId="0" borderId="16" xfId="9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16" xfId="1" applyFont="1" applyFill="1" applyBorder="1" applyAlignment="1">
      <alignment vertical="top" wrapText="1"/>
    </xf>
    <xf numFmtId="21" fontId="15" fillId="0" borderId="16" xfId="1" applyNumberFormat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top" wrapText="1"/>
    </xf>
    <xf numFmtId="0" fontId="15" fillId="6" borderId="16" xfId="1" applyFont="1" applyFill="1" applyBorder="1" applyAlignment="1">
      <alignment horizontal="left" vertical="top" wrapText="1"/>
    </xf>
    <xf numFmtId="0" fontId="15" fillId="0" borderId="16" xfId="1" applyFont="1" applyFill="1" applyBorder="1" applyAlignment="1">
      <alignment vertical="top" wrapText="1"/>
    </xf>
    <xf numFmtId="1" fontId="15" fillId="0" borderId="16" xfId="1" applyNumberFormat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3" fillId="0" borderId="0" xfId="0" applyFont="1" applyAlignment="1"/>
    <xf numFmtId="3" fontId="14" fillId="0" borderId="0" xfId="1" applyNumberFormat="1" applyFont="1" applyFill="1" applyBorder="1" applyAlignment="1">
      <alignment vertical="top" wrapText="1"/>
    </xf>
    <xf numFmtId="9" fontId="20" fillId="0" borderId="0" xfId="10" applyFont="1" applyFill="1" applyAlignment="1">
      <alignment horizontal="center" vertical="center"/>
    </xf>
    <xf numFmtId="9" fontId="18" fillId="0" borderId="0" xfId="10" applyFont="1" applyFill="1" applyAlignment="1">
      <alignment horizontal="center" vertical="center"/>
    </xf>
    <xf numFmtId="9" fontId="26" fillId="0" borderId="0" xfId="10" applyFont="1" applyAlignment="1">
      <alignment horizontal="center" vertical="center" wrapText="1"/>
    </xf>
    <xf numFmtId="9" fontId="27" fillId="3" borderId="2" xfId="10" applyFont="1" applyFill="1" applyBorder="1" applyAlignment="1">
      <alignment horizontal="center" vertical="center" wrapText="1"/>
    </xf>
    <xf numFmtId="9" fontId="26" fillId="8" borderId="0" xfId="10" applyFont="1" applyFill="1" applyAlignment="1">
      <alignment horizontal="center" vertical="center" wrapText="1"/>
    </xf>
    <xf numFmtId="9" fontId="3" fillId="0" borderId="0" xfId="10" applyFont="1" applyAlignment="1">
      <alignment horizontal="center" vertical="center" wrapText="1"/>
    </xf>
    <xf numFmtId="9" fontId="19" fillId="0" borderId="0" xfId="10" applyFont="1" applyAlignment="1">
      <alignment horizontal="center" vertical="center" wrapText="1"/>
    </xf>
    <xf numFmtId="9" fontId="26" fillId="0" borderId="0" xfId="10" applyFont="1" applyFill="1" applyAlignment="1">
      <alignment horizontal="center" vertical="center" wrapText="1"/>
    </xf>
    <xf numFmtId="9" fontId="9" fillId="9" borderId="0" xfId="10" applyFont="1" applyFill="1" applyAlignment="1">
      <alignment horizontal="center" vertical="center" wrapText="1"/>
    </xf>
    <xf numFmtId="9" fontId="14" fillId="9" borderId="0" xfId="10" applyFont="1" applyFill="1" applyAlignment="1">
      <alignment horizontal="center" vertical="center" wrapText="1"/>
    </xf>
    <xf numFmtId="0" fontId="17" fillId="3" borderId="5" xfId="1" applyFont="1" applyFill="1" applyBorder="1" applyAlignment="1">
      <alignment wrapText="1"/>
    </xf>
    <xf numFmtId="0" fontId="17" fillId="3" borderId="2" xfId="1" applyFont="1" applyFill="1" applyBorder="1" applyAlignment="1">
      <alignment wrapText="1"/>
    </xf>
    <xf numFmtId="0" fontId="15" fillId="3" borderId="2" xfId="1" applyFont="1" applyFill="1" applyBorder="1" applyAlignment="1">
      <alignment vertical="center" wrapText="1"/>
    </xf>
    <xf numFmtId="9" fontId="15" fillId="0" borderId="0" xfId="11" applyNumberFormat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left"/>
    </xf>
    <xf numFmtId="0" fontId="17" fillId="3" borderId="2" xfId="1" applyFont="1" applyFill="1" applyBorder="1" applyAlignment="1">
      <alignment horizontal="left"/>
    </xf>
    <xf numFmtId="0" fontId="17" fillId="3" borderId="5" xfId="1" applyFont="1" applyFill="1" applyBorder="1" applyAlignment="1"/>
    <xf numFmtId="0" fontId="17" fillId="3" borderId="2" xfId="1" applyFont="1" applyFill="1" applyBorder="1" applyAlignment="1"/>
    <xf numFmtId="9" fontId="13" fillId="3" borderId="3" xfId="1" applyNumberFormat="1" applyFont="1" applyFill="1" applyBorder="1" applyAlignment="1"/>
    <xf numFmtId="9" fontId="13" fillId="3" borderId="3" xfId="1" applyNumberFormat="1" applyFont="1" applyFill="1" applyBorder="1" applyAlignment="1">
      <alignment horizontal="right"/>
    </xf>
    <xf numFmtId="9" fontId="13" fillId="3" borderId="3" xfId="1" applyNumberFormat="1" applyFont="1" applyFill="1" applyBorder="1" applyAlignment="1">
      <alignment wrapText="1"/>
    </xf>
    <xf numFmtId="9" fontId="29" fillId="5" borderId="2" xfId="0" applyNumberFormat="1" applyFont="1" applyFill="1" applyBorder="1" applyAlignment="1">
      <alignment horizontal="right" vertical="center" wrapText="1"/>
    </xf>
    <xf numFmtId="0" fontId="30" fillId="0" borderId="2" xfId="0" applyFont="1" applyBorder="1" applyAlignment="1">
      <alignment horizontal="left" vertical="center" wrapText="1"/>
    </xf>
    <xf numFmtId="3" fontId="32" fillId="0" borderId="0" xfId="1" applyNumberFormat="1" applyFont="1" applyFill="1" applyBorder="1" applyAlignment="1">
      <alignment vertical="top" wrapText="1"/>
    </xf>
    <xf numFmtId="0" fontId="32" fillId="0" borderId="0" xfId="1" applyFont="1" applyFill="1" applyBorder="1" applyAlignment="1">
      <alignment vertical="top" wrapText="1"/>
    </xf>
    <xf numFmtId="0" fontId="14" fillId="0" borderId="0" xfId="1" applyFont="1" applyFill="1" applyBorder="1" applyAlignment="1">
      <alignment horizontal="right" vertical="top" wrapText="1"/>
    </xf>
    <xf numFmtId="0" fontId="13" fillId="5" borderId="6" xfId="0" applyFont="1" applyFill="1" applyBorder="1" applyAlignment="1">
      <alignment horizontal="left" vertical="center" wrapText="1"/>
    </xf>
    <xf numFmtId="0" fontId="13" fillId="4" borderId="1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top" wrapText="1"/>
    </xf>
    <xf numFmtId="0" fontId="30" fillId="0" borderId="2" xfId="0" applyFont="1" applyBorder="1" applyAlignment="1">
      <alignment horizontal="left" vertical="center" wrapText="1"/>
    </xf>
    <xf numFmtId="0" fontId="13" fillId="3" borderId="0" xfId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13" fillId="6" borderId="6" xfId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left" vertical="top" wrapText="1"/>
    </xf>
    <xf numFmtId="0" fontId="14" fillId="3" borderId="5" xfId="1" applyFont="1" applyFill="1" applyBorder="1" applyAlignment="1">
      <alignment vertical="center" wrapText="1"/>
    </xf>
    <xf numFmtId="0" fontId="14" fillId="3" borderId="3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vertical="top" wrapText="1"/>
    </xf>
    <xf numFmtId="0" fontId="14" fillId="0" borderId="13" xfId="1" applyFont="1" applyFill="1" applyBorder="1" applyAlignment="1">
      <alignment vertical="top" wrapText="1"/>
    </xf>
    <xf numFmtId="0" fontId="14" fillId="0" borderId="14" xfId="1" applyFont="1" applyFill="1" applyBorder="1" applyAlignment="1">
      <alignment vertical="top" wrapText="1"/>
    </xf>
    <xf numFmtId="0" fontId="14" fillId="0" borderId="15" xfId="1" applyFont="1" applyFill="1" applyBorder="1" applyAlignment="1">
      <alignment vertical="top" wrapText="1"/>
    </xf>
    <xf numFmtId="0" fontId="13" fillId="7" borderId="6" xfId="1" applyFont="1" applyFill="1" applyBorder="1" applyAlignment="1">
      <alignment vertical="top" wrapText="1"/>
    </xf>
    <xf numFmtId="0" fontId="13" fillId="0" borderId="2" xfId="1" applyFont="1" applyFill="1" applyBorder="1" applyAlignment="1">
      <alignment vertical="top" wrapText="1"/>
    </xf>
    <xf numFmtId="0" fontId="14" fillId="0" borderId="8" xfId="1" applyFont="1" applyFill="1" applyBorder="1" applyAlignment="1">
      <alignment horizontal="left" vertical="center" wrapText="1"/>
    </xf>
    <xf numFmtId="0" fontId="13" fillId="2" borderId="7" xfId="1" applyFont="1" applyFill="1" applyBorder="1" applyAlignment="1">
      <alignment horizontal="left" vertical="top" wrapText="1"/>
    </xf>
    <xf numFmtId="0" fontId="17" fillId="3" borderId="5" xfId="1" applyFont="1" applyFill="1" applyBorder="1" applyAlignment="1">
      <alignment horizontal="left" vertical="center" wrapText="1"/>
    </xf>
    <xf numFmtId="0" fontId="17" fillId="3" borderId="2" xfId="1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left" vertical="top" wrapText="1"/>
    </xf>
    <xf numFmtId="0" fontId="28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13" fillId="7" borderId="9" xfId="1" applyFont="1" applyFill="1" applyBorder="1" applyAlignment="1">
      <alignment vertical="top" wrapText="1"/>
    </xf>
    <xf numFmtId="0" fontId="13" fillId="0" borderId="10" xfId="1" applyFont="1" applyFill="1" applyBorder="1">
      <alignment wrapText="1"/>
    </xf>
    <xf numFmtId="0" fontId="13" fillId="0" borderId="11" xfId="1" applyFont="1" applyFill="1" applyBorder="1">
      <alignment wrapText="1"/>
    </xf>
    <xf numFmtId="0" fontId="13" fillId="0" borderId="12" xfId="1" applyFont="1" applyFill="1" applyBorder="1">
      <alignment wrapText="1"/>
    </xf>
    <xf numFmtId="0" fontId="14" fillId="3" borderId="1" xfId="1" applyFont="1" applyFill="1" applyBorder="1" applyAlignment="1">
      <alignment vertical="top" wrapText="1"/>
    </xf>
    <xf numFmtId="0" fontId="13" fillId="3" borderId="5" xfId="1" applyFont="1" applyFill="1" applyBorder="1" applyAlignment="1">
      <alignment vertical="center" wrapText="1"/>
    </xf>
    <xf numFmtId="0" fontId="13" fillId="3" borderId="2" xfId="1" applyFont="1" applyFill="1" applyBorder="1" applyAlignment="1">
      <alignment vertical="center" wrapText="1"/>
    </xf>
    <xf numFmtId="0" fontId="13" fillId="3" borderId="3" xfId="1" applyFont="1" applyFill="1" applyBorder="1" applyAlignment="1">
      <alignment vertical="center" wrapText="1"/>
    </xf>
    <xf numFmtId="0" fontId="15" fillId="3" borderId="5" xfId="1" applyFont="1" applyFill="1" applyBorder="1" applyAlignment="1">
      <alignment vertical="center" wrapText="1"/>
    </xf>
    <xf numFmtId="0" fontId="15" fillId="3" borderId="2" xfId="1" applyFont="1" applyFill="1" applyBorder="1" applyAlignment="1">
      <alignment vertical="center" wrapText="1"/>
    </xf>
    <xf numFmtId="0" fontId="15" fillId="3" borderId="3" xfId="1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15" fillId="0" borderId="16" xfId="1" applyFont="1" applyFill="1" applyBorder="1" applyAlignment="1">
      <alignment horizontal="center" vertical="center" wrapText="1"/>
    </xf>
    <xf numFmtId="0" fontId="0" fillId="0" borderId="0" xfId="0">
      <alignment wrapText="1"/>
    </xf>
  </cellXfs>
  <cellStyles count="22">
    <cellStyle name="Normal" xfId="0" builtinId="0"/>
    <cellStyle name="Normal 2" xfId="1"/>
    <cellStyle name="Normal 2 2" xfId="2"/>
    <cellStyle name="Normal 2 3" xfId="3"/>
    <cellStyle name="Normal 2 4" xfId="4"/>
    <cellStyle name="Normal 2_Ind 12(UPE-DSCI-DSPCG)" xfId="5"/>
    <cellStyle name="Normal 3 2" xfId="6"/>
    <cellStyle name="Normal 4 2" xfId="7"/>
    <cellStyle name="Normal 4 2 2" xfId="19"/>
    <cellStyle name="Normal 5 2" xfId="8"/>
    <cellStyle name="Normal 5 2 2" xfId="20"/>
    <cellStyle name="Normal_QUAR GPEARI 2008 VERSÃO APROVADA 2" xfId="9"/>
    <cellStyle name="Percentagem" xfId="10" builtinId="5"/>
    <cellStyle name="Percentagem 2" xfId="11"/>
    <cellStyle name="Percentagem 2 2" xfId="12"/>
    <cellStyle name="Percentagem 2 3" xfId="13"/>
    <cellStyle name="Percentagem 2 4" xfId="14"/>
    <cellStyle name="Percentagem 3 2" xfId="15"/>
    <cellStyle name="Percentagem 3 2 2" xfId="16"/>
    <cellStyle name="Percentagem 4" xfId="17"/>
    <cellStyle name="Vírgula" xfId="18" builtinId="3"/>
    <cellStyle name="Vírgula 2" xfId="21"/>
  </cellStyles>
  <dxfs count="18"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mruColors>
      <color rgb="FF008000"/>
      <color rgb="FF0099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1866900</xdr:colOff>
      <xdr:row>3</xdr:row>
      <xdr:rowOff>47625</xdr:rowOff>
    </xdr:to>
    <xdr:pic>
      <xdr:nvPicPr>
        <xdr:cNvPr id="1025" name="Picture 1" descr="123054fb-bb09-4deb-9f69-3cccd38709d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193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V154"/>
  <sheetViews>
    <sheetView showGridLines="0" tabSelected="1" topLeftCell="B1" zoomScale="70" zoomScaleNormal="70" workbookViewId="0">
      <pane ySplit="5" topLeftCell="A39" activePane="bottomLeft" state="frozenSplit"/>
      <selection pane="bottomLeft" activeCell="P101" sqref="P101"/>
    </sheetView>
  </sheetViews>
  <sheetFormatPr defaultRowHeight="15" x14ac:dyDescent="0.25"/>
  <cols>
    <col min="1" max="1" width="1.5703125" style="28" customWidth="1"/>
    <col min="2" max="2" width="11.28515625" style="28" customWidth="1"/>
    <col min="3" max="3" width="34.28515625" style="28" customWidth="1"/>
    <col min="4" max="4" width="13.140625" style="28" customWidth="1"/>
    <col min="5" max="5" width="14.28515625" style="28" customWidth="1"/>
    <col min="6" max="6" width="10.28515625" style="28" bestFit="1" customWidth="1"/>
    <col min="7" max="7" width="12.140625" style="28" customWidth="1"/>
    <col min="8" max="8" width="15.42578125" style="28" customWidth="1"/>
    <col min="9" max="9" width="13.42578125" style="28" customWidth="1"/>
    <col min="10" max="10" width="14.85546875" style="28" customWidth="1"/>
    <col min="11" max="11" width="18.7109375" style="28" customWidth="1"/>
    <col min="12" max="12" width="25.140625" style="28" customWidth="1"/>
    <col min="13" max="13" width="27.5703125" style="28" customWidth="1"/>
    <col min="14" max="14" width="2.140625" style="28" customWidth="1"/>
    <col min="15" max="15" width="9.140625" style="83"/>
    <col min="16" max="16" width="12.7109375" style="28" bestFit="1" customWidth="1"/>
    <col min="17" max="16384" width="9.140625" style="28"/>
  </cols>
  <sheetData>
    <row r="1" spans="2:22" ht="15" customHeight="1" x14ac:dyDescent="0.25">
      <c r="B1" s="27"/>
      <c r="C1" s="27"/>
      <c r="D1" s="27"/>
      <c r="E1" s="27"/>
      <c r="F1" s="23"/>
      <c r="G1" s="27"/>
      <c r="H1" s="27"/>
      <c r="I1" s="27"/>
      <c r="J1" s="27"/>
      <c r="K1" s="27"/>
      <c r="L1" s="27"/>
      <c r="M1" s="27"/>
    </row>
    <row r="2" spans="2:22" ht="15" customHeight="1" x14ac:dyDescent="0.25">
      <c r="B2" s="27"/>
      <c r="C2" s="124"/>
      <c r="D2" s="29"/>
      <c r="E2" s="29"/>
      <c r="F2" s="58"/>
      <c r="G2" s="58"/>
      <c r="H2" s="29"/>
      <c r="I2" s="29"/>
      <c r="J2" s="29"/>
      <c r="K2" s="29"/>
      <c r="L2" s="29"/>
      <c r="M2" s="29"/>
    </row>
    <row r="3" spans="2:22" ht="15" customHeight="1" x14ac:dyDescent="0.25">
      <c r="B3" s="27"/>
      <c r="C3" s="124"/>
      <c r="D3" s="29"/>
      <c r="E3" s="29"/>
      <c r="F3" s="58"/>
      <c r="G3" s="58"/>
      <c r="H3" s="29"/>
      <c r="I3" s="29"/>
      <c r="J3" s="29"/>
      <c r="K3" s="29"/>
      <c r="L3" s="29"/>
      <c r="M3" s="29"/>
    </row>
    <row r="4" spans="2:22" ht="15" customHeight="1" thickBot="1" x14ac:dyDescent="0.3">
      <c r="B4" s="2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22" ht="15" customHeight="1" thickBot="1" x14ac:dyDescent="0.3"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  <row r="6" spans="2:22" ht="18.75" customHeight="1" x14ac:dyDescent="0.25">
      <c r="B6" s="128" t="s">
        <v>27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22" ht="7.15" customHeight="1" x14ac:dyDescent="0.25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2:22" s="30" customFormat="1" ht="24" customHeight="1" x14ac:dyDescent="0.2">
      <c r="B8" s="130" t="s">
        <v>61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O8" s="83"/>
    </row>
    <row r="9" spans="2:22" ht="18.75" customHeight="1" x14ac:dyDescent="0.25">
      <c r="B9" s="138" t="s">
        <v>62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</row>
    <row r="10" spans="2:22" ht="7.15" customHeight="1" thickBot="1" x14ac:dyDescent="0.3">
      <c r="B10" s="2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2:22" ht="18" customHeight="1" thickBot="1" x14ac:dyDescent="0.3"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1"/>
    </row>
    <row r="12" spans="2:22" ht="47.25" customHeight="1" x14ac:dyDescent="0.25">
      <c r="B12" s="131" t="s">
        <v>63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2:22" ht="7.15" customHeight="1" x14ac:dyDescent="0.25">
      <c r="B13" s="2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2:22" ht="27.2" customHeight="1" x14ac:dyDescent="0.25">
      <c r="B14" s="134" t="s">
        <v>0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</row>
    <row r="15" spans="2:22" ht="21.2" customHeight="1" x14ac:dyDescent="0.25">
      <c r="B15" s="117" t="s">
        <v>1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4"/>
      <c r="M15" s="14"/>
    </row>
    <row r="16" spans="2:22" ht="21.2" customHeight="1" x14ac:dyDescent="0.25">
      <c r="B16" s="132" t="s">
        <v>67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31"/>
      <c r="M16" s="31"/>
      <c r="N16" s="31"/>
      <c r="O16" s="84"/>
      <c r="P16" s="31"/>
      <c r="Q16" s="31"/>
      <c r="R16" s="31"/>
      <c r="S16" s="31"/>
      <c r="T16" s="31"/>
      <c r="U16" s="31"/>
      <c r="V16" s="32"/>
    </row>
    <row r="17" spans="2:22" ht="21.2" customHeight="1" x14ac:dyDescent="0.25">
      <c r="B17" s="132" t="s">
        <v>68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31"/>
      <c r="O17" s="84"/>
      <c r="P17" s="31"/>
      <c r="Q17" s="31"/>
      <c r="R17" s="31"/>
      <c r="S17" s="31"/>
      <c r="T17" s="31"/>
      <c r="U17" s="31"/>
      <c r="V17" s="31"/>
    </row>
    <row r="18" spans="2:22" ht="21.2" customHeight="1" x14ac:dyDescent="0.25">
      <c r="B18" s="132" t="s">
        <v>69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31"/>
      <c r="O18" s="84"/>
      <c r="P18" s="31"/>
      <c r="Q18" s="31"/>
      <c r="R18" s="31"/>
      <c r="S18" s="31"/>
      <c r="T18" s="31"/>
      <c r="U18" s="31"/>
      <c r="V18" s="31"/>
    </row>
    <row r="19" spans="2:22" ht="27.6" customHeight="1" x14ac:dyDescent="0.25">
      <c r="B19" s="118" t="s">
        <v>2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O19" s="89">
        <f>+O21*0.6+O36*0.2+O42*0.2</f>
        <v>1.1287129905149051</v>
      </c>
      <c r="P19" s="63"/>
    </row>
    <row r="20" spans="2:22" ht="12.75" customHeight="1" x14ac:dyDescent="0.25">
      <c r="B20" s="15"/>
      <c r="C20" s="15"/>
      <c r="D20" s="15"/>
      <c r="E20" s="15"/>
      <c r="F20" s="15"/>
      <c r="G20" s="15"/>
      <c r="H20" s="15"/>
      <c r="I20" s="15"/>
      <c r="J20" s="27"/>
      <c r="K20" s="27"/>
      <c r="L20" s="16"/>
      <c r="M20" s="17"/>
    </row>
    <row r="21" spans="2:22" ht="27.6" customHeight="1" x14ac:dyDescent="0.25">
      <c r="B21" s="118" t="s">
        <v>64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36" t="s">
        <v>65</v>
      </c>
      <c r="O21" s="90">
        <f>0.4*O23+0.2*O28+0.4*O31</f>
        <v>1.0550887804878049</v>
      </c>
    </row>
    <row r="22" spans="2:22" ht="12.75" customHeight="1" x14ac:dyDescent="0.25">
      <c r="B22" s="15"/>
      <c r="C22" s="15"/>
      <c r="D22" s="15"/>
      <c r="E22" s="15"/>
      <c r="F22" s="15"/>
      <c r="G22" s="15"/>
      <c r="H22" s="15"/>
      <c r="I22" s="15"/>
      <c r="J22" s="27"/>
      <c r="K22" s="27"/>
      <c r="L22" s="16"/>
      <c r="M22" s="17"/>
    </row>
    <row r="23" spans="2:22" ht="22.5" customHeight="1" x14ac:dyDescent="0.25">
      <c r="B23" s="120" t="s">
        <v>66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8" t="s">
        <v>70</v>
      </c>
      <c r="O23" s="85">
        <f>SUMPRODUCT(I25:I27,L25:L27)</f>
        <v>1.0800999999999998</v>
      </c>
    </row>
    <row r="24" spans="2:22" s="33" customFormat="1" ht="44.25" customHeight="1" x14ac:dyDescent="0.2">
      <c r="B24" s="119" t="s">
        <v>12</v>
      </c>
      <c r="C24" s="119"/>
      <c r="D24" s="19" t="s">
        <v>26</v>
      </c>
      <c r="E24" s="19" t="s">
        <v>60</v>
      </c>
      <c r="F24" s="20" t="s">
        <v>23</v>
      </c>
      <c r="G24" s="20" t="s">
        <v>13</v>
      </c>
      <c r="H24" s="20" t="s">
        <v>14</v>
      </c>
      <c r="I24" s="20" t="s">
        <v>15</v>
      </c>
      <c r="J24" s="20" t="s">
        <v>16</v>
      </c>
      <c r="K24" s="20" t="s">
        <v>17</v>
      </c>
      <c r="L24" s="20" t="s">
        <v>18</v>
      </c>
      <c r="M24" s="20" t="s">
        <v>19</v>
      </c>
      <c r="O24" s="86"/>
    </row>
    <row r="25" spans="2:22" s="33" customFormat="1" ht="26.25" customHeight="1" x14ac:dyDescent="0.2">
      <c r="B25" s="20" t="s">
        <v>55</v>
      </c>
      <c r="C25" s="37" t="s">
        <v>71</v>
      </c>
      <c r="D25" s="19"/>
      <c r="E25" s="19" t="s">
        <v>111</v>
      </c>
      <c r="F25" s="20">
        <v>716</v>
      </c>
      <c r="G25" s="20">
        <v>38</v>
      </c>
      <c r="H25" s="20">
        <v>907</v>
      </c>
      <c r="I25" s="21">
        <v>0.5</v>
      </c>
      <c r="J25" s="20" t="s">
        <v>146</v>
      </c>
      <c r="K25" s="20">
        <v>725</v>
      </c>
      <c r="L25" s="34">
        <f>IF(K25="","",IF($F25&gt;$H25,(IF(AND($K25=$H25,$K25=($F25-$G25)),125%,IF(AND($K25&lt;=($F25+$G25),$K25&gt;=($F25-$G25)),100%,IF($K25&gt;($F25+$G25),($F25+$G25)/$K25,IF(($K25&lt;($F25-$G25)),100%+ABS($K25-$F25)*25%/ABS($H25-$F25)))))),IF(AND($K25=$H25,$K25=($F25+$G25)),125%,IF(AND($K25&lt;=($F25+$G25),$K25&gt;=($F25-$G25)),100%,IF(AND($K25=$H25,$K25=($F25+$G25)),125%,IF($K25&lt;($F25-$G25),$K25/($F25-$G25),IF($K25&gt;($F25+$G25),100%+($K25-$F25)*25%/($H25-$F25))))))))</f>
        <v>1</v>
      </c>
      <c r="M25" s="22" t="str">
        <f>IF(L25="","",IF(L25&gt;1,"Superou",IF(L25=1,"Atingiu","Não atingiu")))</f>
        <v>Atingiu</v>
      </c>
      <c r="O25" s="86"/>
    </row>
    <row r="26" spans="2:22" s="33" customFormat="1" ht="40.5" customHeight="1" x14ac:dyDescent="0.2">
      <c r="B26" s="20" t="s">
        <v>56</v>
      </c>
      <c r="C26" s="37" t="s">
        <v>72</v>
      </c>
      <c r="D26" s="19"/>
      <c r="E26" s="19" t="s">
        <v>73</v>
      </c>
      <c r="F26" s="20">
        <v>55000</v>
      </c>
      <c r="G26" s="20">
        <v>5000</v>
      </c>
      <c r="H26" s="20">
        <v>70000</v>
      </c>
      <c r="I26" s="21">
        <v>0.3</v>
      </c>
      <c r="J26" s="20" t="s">
        <v>146</v>
      </c>
      <c r="K26" s="20">
        <v>71020</v>
      </c>
      <c r="L26" s="34">
        <f>IF(K26="","",IF($F26&gt;$H26,(IF(AND($K26=$H26,$K26=($F26-$G26)),125%,IF(AND($K26&lt;=($F26+$G26),$K26&gt;=($F26-$G26)),100%,IF($K26&gt;($F26+$G26),($F26+$G26)/$K26,IF(($K26&lt;($F26-$G26)),100%+ABS($K26-$F26)*25%/ABS($H26-$F26)))))),IF(AND($K26=$H26,$K26=($F26+$G26)),125%,IF(AND($K26&lt;=($F26+$G26),$K26&gt;=($F26-$G26)),100%,IF(AND($K26=$H26,$K26=($F26+$G26)),125%,IF($K26&lt;($F26-$G26),$K26/($F26-$G26),IF($K26&gt;($F26+$G26),100%+($K26-$F26)*25%/($H26-$F26))))))))</f>
        <v>1.2669999999999999</v>
      </c>
      <c r="M26" s="22" t="str">
        <f>IF(L26="","",IF(L26&gt;1,"Superou",IF(L26=1,"Atingiu","Não atingiu")))</f>
        <v>Superou</v>
      </c>
      <c r="O26" s="86"/>
    </row>
    <row r="27" spans="2:22" s="33" customFormat="1" ht="26.25" customHeight="1" x14ac:dyDescent="0.2">
      <c r="B27" s="20" t="s">
        <v>57</v>
      </c>
      <c r="C27" s="37" t="s">
        <v>74</v>
      </c>
      <c r="D27" s="19"/>
      <c r="E27" s="61">
        <v>200000</v>
      </c>
      <c r="F27" s="20">
        <v>275000</v>
      </c>
      <c r="G27" s="20">
        <v>25000</v>
      </c>
      <c r="H27" s="20">
        <v>400000</v>
      </c>
      <c r="I27" s="21">
        <v>0.2</v>
      </c>
      <c r="J27" s="20" t="s">
        <v>146</v>
      </c>
      <c r="K27" s="20">
        <v>259963</v>
      </c>
      <c r="L27" s="34">
        <f>IF(K27="","",IF($F27&gt;$H27,(IF(AND($K27=$H27,$K27=($F27-$G27)),125%,IF(AND($K27&lt;=($F27+$G27),$K27&gt;=($F27-$G27)),100%,IF($K27&gt;($F27+$G27),($F27+$G27)/$K27,IF(($K27&lt;($F27-$G27)),100%+ABS($K27-$F27)*25%/ABS($H27-$F27)))))),IF(AND($K27=$H27,$K27=($F27+$G27)),125%,IF(AND($K27&lt;=($F27+$G27),$K27&gt;=($F27-$G27)),100%,IF(AND($K27=$H27,$K27=($F27+$G27)),125%,IF($K27&lt;($F27-$G27),$K27/($F27-$G27),IF($K27&gt;($F27+$G27),100%+($K27-$F27)*25%/($H27-$F27))))))))</f>
        <v>1</v>
      </c>
      <c r="M27" s="22" t="str">
        <f>IF(L27="","",IF(L27&gt;1,"Superou",IF(L27=1,"Atingiu","Não atingiu")))</f>
        <v>Atingiu</v>
      </c>
      <c r="O27" s="86"/>
    </row>
    <row r="28" spans="2:22" ht="17.25" customHeight="1" x14ac:dyDescent="0.25">
      <c r="B28" s="120" t="s">
        <v>75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8" t="s">
        <v>77</v>
      </c>
      <c r="O28" s="85">
        <f>+L30</f>
        <v>1.125</v>
      </c>
      <c r="R28" s="33"/>
      <c r="T28" s="33"/>
    </row>
    <row r="29" spans="2:22" s="33" customFormat="1" ht="37.5" customHeight="1" x14ac:dyDescent="0.2">
      <c r="B29" s="119" t="s">
        <v>12</v>
      </c>
      <c r="C29" s="119"/>
      <c r="D29" s="19" t="s">
        <v>26</v>
      </c>
      <c r="E29" s="19" t="s">
        <v>60</v>
      </c>
      <c r="F29" s="20" t="s">
        <v>23</v>
      </c>
      <c r="G29" s="20" t="s">
        <v>13</v>
      </c>
      <c r="H29" s="20" t="s">
        <v>14</v>
      </c>
      <c r="I29" s="20" t="s">
        <v>15</v>
      </c>
      <c r="J29" s="20" t="s">
        <v>16</v>
      </c>
      <c r="K29" s="20" t="s">
        <v>17</v>
      </c>
      <c r="L29" s="20" t="s">
        <v>18</v>
      </c>
      <c r="M29" s="20" t="s">
        <v>19</v>
      </c>
      <c r="O29" s="86"/>
    </row>
    <row r="30" spans="2:22" s="33" customFormat="1" ht="50.25" customHeight="1" x14ac:dyDescent="0.2">
      <c r="B30" s="20" t="s">
        <v>76</v>
      </c>
      <c r="C30" s="37" t="s">
        <v>144</v>
      </c>
      <c r="D30" s="19"/>
      <c r="E30" s="19" t="s">
        <v>111</v>
      </c>
      <c r="F30" s="20">
        <v>304</v>
      </c>
      <c r="G30" s="20">
        <v>30</v>
      </c>
      <c r="H30" s="20">
        <v>212</v>
      </c>
      <c r="I30" s="21">
        <v>1</v>
      </c>
      <c r="J30" s="20" t="s">
        <v>146</v>
      </c>
      <c r="K30" s="20">
        <v>258</v>
      </c>
      <c r="L30" s="34">
        <f>IF(K30="","",IF($F30&gt;$H30,(IF(AND($K30=$H30,$K30=($F30-$G30)),125%,IF(AND($K30&lt;=($F30+$G30),$K30&gt;=($F30-$G30)),100%,IF($K30&gt;($F30+$G30),($F30+$G30)/$K30,IF(($K30&lt;($F30-$G30)),100%+ABS($K30-$F30)*25%/ABS($H30-$F30)))))),IF(AND($K30=$H30,$K30=($F30+$G30)),125%,IF(AND($K30&lt;=($F30+$G30),$K30&gt;=($F30-$G30)),100%,IF(AND($K30=$H30,$K30=($F30+$G30)),125%,IF($K30&lt;($F30-$G30),$K30/($F30-$G30),IF($K30&gt;($F30+$G30),100%+($K30-$F30)*25%/($H30-$F30))))))))</f>
        <v>1.125</v>
      </c>
      <c r="M30" s="22" t="str">
        <f>IF(L30="","",IF(L30&gt;1,"Superou",IF(L30=1,"Atingiu","Não atingiu")))</f>
        <v>Superou</v>
      </c>
      <c r="O30" s="86"/>
    </row>
    <row r="31" spans="2:22" ht="17.25" customHeight="1" x14ac:dyDescent="0.25">
      <c r="B31" s="120" t="s">
        <v>78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8" t="s">
        <v>70</v>
      </c>
      <c r="O31" s="85">
        <f>SUMPRODUCT(I33:I35,L33:L35)</f>
        <v>0.99512195121951219</v>
      </c>
      <c r="R31" s="33"/>
      <c r="T31" s="33"/>
    </row>
    <row r="32" spans="2:22" s="33" customFormat="1" ht="44.25" customHeight="1" x14ac:dyDescent="0.2">
      <c r="B32" s="119" t="s">
        <v>12</v>
      </c>
      <c r="C32" s="119"/>
      <c r="D32" s="19" t="s">
        <v>26</v>
      </c>
      <c r="E32" s="19" t="s">
        <v>60</v>
      </c>
      <c r="F32" s="20" t="s">
        <v>23</v>
      </c>
      <c r="G32" s="20" t="s">
        <v>13</v>
      </c>
      <c r="H32" s="20" t="s">
        <v>14</v>
      </c>
      <c r="I32" s="20" t="s">
        <v>15</v>
      </c>
      <c r="J32" s="20" t="s">
        <v>16</v>
      </c>
      <c r="K32" s="20" t="s">
        <v>17</v>
      </c>
      <c r="L32" s="20" t="s">
        <v>18</v>
      </c>
      <c r="M32" s="20" t="s">
        <v>19</v>
      </c>
      <c r="O32" s="86"/>
    </row>
    <row r="33" spans="2:20" s="33" customFormat="1" ht="24" customHeight="1" x14ac:dyDescent="0.2">
      <c r="B33" s="20" t="s">
        <v>80</v>
      </c>
      <c r="C33" s="37" t="s">
        <v>79</v>
      </c>
      <c r="D33" s="19"/>
      <c r="E33" s="19" t="s">
        <v>111</v>
      </c>
      <c r="F33" s="20">
        <v>25</v>
      </c>
      <c r="G33" s="20">
        <v>8</v>
      </c>
      <c r="H33" s="20">
        <v>45</v>
      </c>
      <c r="I33" s="21">
        <v>0.3</v>
      </c>
      <c r="J33" s="20" t="s">
        <v>146</v>
      </c>
      <c r="K33" s="20">
        <v>20</v>
      </c>
      <c r="L33" s="34">
        <f>IF(K33="","",IF($F33&gt;$H33,(IF(AND($K33=$H33,$K33=($F33-$G33)),125%,IF(AND($K33&lt;=($F33+$G33),$K33&gt;=($F33-$G33)),100%,IF($K33&gt;($F33+$G33),($F33+$G33)/$K33,IF(($K33&lt;($F33-$G33)),100%+ABS($K33-$F33)*25%/ABS($H33-$F33)))))),IF(AND($K33=$H33,$K33=($F33+$G33)),125%,IF(AND($K33&lt;=($F33+$G33),$K33&gt;=($F33-$G33)),100%,IF(AND($K33=$H33,$K33=($F33+$G33)),125%,IF($K33&lt;($F33-$G33),$K33/($F33-$G33),IF($K33&gt;($F33+$G33),100%+($K33-$F33)*25%/($H33-$F33))))))))</f>
        <v>1</v>
      </c>
      <c r="M33" s="22" t="str">
        <f>IF(L33="","",IF(L33&gt;1,"Superou",IF(L33=1,"Atingiu","Não atingiu")))</f>
        <v>Atingiu</v>
      </c>
      <c r="O33" s="86"/>
    </row>
    <row r="34" spans="2:20" s="33" customFormat="1" ht="38.25" customHeight="1" x14ac:dyDescent="0.2">
      <c r="B34" s="20" t="s">
        <v>81</v>
      </c>
      <c r="C34" s="37" t="s">
        <v>82</v>
      </c>
      <c r="D34" s="19"/>
      <c r="E34" s="19" t="s">
        <v>111</v>
      </c>
      <c r="F34" s="20">
        <v>40980</v>
      </c>
      <c r="G34" s="20">
        <v>3386</v>
      </c>
      <c r="H34" s="20">
        <v>54991</v>
      </c>
      <c r="I34" s="21">
        <v>0.5</v>
      </c>
      <c r="J34" s="20" t="s">
        <v>146</v>
      </c>
      <c r="K34" s="20">
        <v>40806</v>
      </c>
      <c r="L34" s="34">
        <f>IF(K34="","",IF($F34&gt;$H34,(IF(AND($K34=$H34,$K34=($F34-$G34)),125%,IF(AND($K34&lt;=($F34+$G34),$K34&gt;=($F34-$G34)),100%,IF($K34&gt;($F34+$G34),($F34+$G34)/$K34,IF(($K34&lt;($F34-$G34)),100%+ABS($K34-$F34)*25%/ABS($H34-$F34)))))),IF(AND($K34=$H34,$K34=($F34+$G34)),125%,IF(AND($K34&lt;=($F34+$G34),$K34&gt;=($F34-$G34)),100%,IF(AND($K34=$H34,$K34=($F34+$G34)),125%,IF($K34&lt;($F34-$G34),$K34/($F34-$G34),IF($K34&gt;($F34+$G34),100%+($K34-$F34)*25%/($H34-$F34))))))))</f>
        <v>1</v>
      </c>
      <c r="M34" s="22" t="str">
        <f>IF(L34="","",IF(L34&gt;1,"Superou",IF(L34=1,"Atingiu","Não atingiu")))</f>
        <v>Atingiu</v>
      </c>
      <c r="O34" s="86"/>
    </row>
    <row r="35" spans="2:20" s="33" customFormat="1" ht="39" customHeight="1" x14ac:dyDescent="0.2">
      <c r="B35" s="20" t="s">
        <v>83</v>
      </c>
      <c r="C35" s="37" t="s">
        <v>84</v>
      </c>
      <c r="D35" s="19"/>
      <c r="E35" s="19" t="s">
        <v>111</v>
      </c>
      <c r="F35" s="20">
        <v>0.93500000000000005</v>
      </c>
      <c r="G35" s="20">
        <v>0.115</v>
      </c>
      <c r="H35" s="59">
        <v>1.5</v>
      </c>
      <c r="I35" s="21">
        <v>0.2</v>
      </c>
      <c r="J35" s="20" t="s">
        <v>146</v>
      </c>
      <c r="K35" s="59">
        <v>0.8</v>
      </c>
      <c r="L35" s="94">
        <f>IF(K35="","",IF($F35&gt;$H35,(IF(AND($K35=$H35,$K35=($F35-$G35)),125%,IF(AND($K35&lt;=($F35+$G35),$K35&gt;=($F35-$G35)),100%,IF($K35&gt;($F35+$G35),($F35+$G35)/$K35,IF(($K35&lt;($F35-$G35)),100%+ABS($K35-$F35)*25%/ABS($H35-$F35)))))),IF(AND($K35=$H35,$K35=($F35+$G35)),125%,IF(AND($K35&lt;=($F35+$G35),$K35&gt;=($F35-$G35)),100%,IF(AND($K35=$H35,$K35=($F35+$G35)),125%,IF($K35&lt;($F35-$G35),$K35/($F35-$G35),IF($K35&gt;($F35+$G35),100%+($K35-$F35)*25%/($H35-$F35))))))))</f>
        <v>0.97560975609756095</v>
      </c>
      <c r="M35" s="22" t="str">
        <f>IF(L35="","",IF(L35&gt;1,"Superou",IF(L35=1,"Atingiu","Não atingiu")))</f>
        <v>Não atingiu</v>
      </c>
      <c r="O35" s="86"/>
    </row>
    <row r="36" spans="2:20" ht="27.6" customHeight="1" x14ac:dyDescent="0.25">
      <c r="B36" s="118" t="s">
        <v>24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36" t="s">
        <v>85</v>
      </c>
      <c r="O36" s="90">
        <f>+O38</f>
        <v>1.3958333333333335</v>
      </c>
      <c r="R36" s="33"/>
      <c r="T36" s="33"/>
    </row>
    <row r="37" spans="2:20" ht="12.75" customHeight="1" x14ac:dyDescent="0.25">
      <c r="B37" s="15"/>
      <c r="C37" s="15"/>
      <c r="D37" s="15"/>
      <c r="E37" s="15"/>
      <c r="F37" s="15"/>
      <c r="G37" s="15"/>
      <c r="H37" s="15"/>
      <c r="I37" s="15"/>
      <c r="J37" s="27"/>
      <c r="K37" s="27"/>
      <c r="L37" s="16"/>
      <c r="M37" s="17"/>
    </row>
    <row r="38" spans="2:20" ht="25.5" customHeight="1" x14ac:dyDescent="0.25">
      <c r="B38" s="120" t="s">
        <v>86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8" t="s">
        <v>87</v>
      </c>
      <c r="O38" s="85">
        <f>SUMPRODUCT(I40:I41,L40:L41)</f>
        <v>1.3958333333333335</v>
      </c>
    </row>
    <row r="39" spans="2:20" s="33" customFormat="1" ht="34.5" customHeight="1" x14ac:dyDescent="0.2">
      <c r="B39" s="119" t="s">
        <v>12</v>
      </c>
      <c r="C39" s="119"/>
      <c r="D39" s="19" t="s">
        <v>26</v>
      </c>
      <c r="E39" s="19" t="s">
        <v>60</v>
      </c>
      <c r="F39" s="20" t="s">
        <v>23</v>
      </c>
      <c r="G39" s="20" t="s">
        <v>13</v>
      </c>
      <c r="H39" s="20" t="s">
        <v>14</v>
      </c>
      <c r="I39" s="20" t="s">
        <v>15</v>
      </c>
      <c r="J39" s="20" t="s">
        <v>16</v>
      </c>
      <c r="K39" s="20" t="s">
        <v>17</v>
      </c>
      <c r="L39" s="20" t="s">
        <v>18</v>
      </c>
      <c r="M39" s="20" t="s">
        <v>19</v>
      </c>
      <c r="O39" s="86"/>
    </row>
    <row r="40" spans="2:20" s="33" customFormat="1" ht="26.25" customHeight="1" x14ac:dyDescent="0.2">
      <c r="B40" s="20" t="s">
        <v>88</v>
      </c>
      <c r="C40" s="20" t="s">
        <v>89</v>
      </c>
      <c r="D40" s="19"/>
      <c r="E40" s="19" t="s">
        <v>90</v>
      </c>
      <c r="F40" s="20">
        <v>31</v>
      </c>
      <c r="G40" s="20">
        <v>1</v>
      </c>
      <c r="H40" s="20">
        <v>28</v>
      </c>
      <c r="I40" s="21">
        <v>0.5</v>
      </c>
      <c r="J40" s="20" t="s">
        <v>146</v>
      </c>
      <c r="K40" s="20">
        <v>24</v>
      </c>
      <c r="L40" s="34">
        <f>IF(K40="","",IF($F40&gt;$H40,(IF(AND($K40=$H40,$K40=($F40-$G40)),125%,IF(AND($K40&lt;=($F40+$G40),$K40&gt;=($F40-$G40)),100%,IF($K40&gt;($F40+$G40),($F40+$G40)/$K40,IF(($K40&lt;($F40-$G40)),100%+ABS($K40-$F40)*25%/ABS($H40-$F40)))))),IF(AND($K40=$H40,$K40=($F40+$G40)),125%,IF(AND($K40&lt;=($F40+$G40),$K40&gt;=($F40-$G40)),100%,IF(AND($K40=$H40,$K40=($F40+$G40)),125%,IF($K40&lt;($F40-$G40),$K40/($F40-$G40),IF($K40&gt;($F40+$G40),100%+($K40-$F40)*25%/($H40-$F40))))))))</f>
        <v>1.5833333333333335</v>
      </c>
      <c r="M40" s="22" t="str">
        <f>IF(L40="","",IF(L40&gt;1,"Superou",IF(L40=1,"Atingiu","Não atingiu")))</f>
        <v>Superou</v>
      </c>
      <c r="O40" s="86"/>
    </row>
    <row r="41" spans="2:20" s="33" customFormat="1" ht="42" customHeight="1" x14ac:dyDescent="0.2">
      <c r="B41" s="20" t="s">
        <v>91</v>
      </c>
      <c r="C41" s="37" t="s">
        <v>145</v>
      </c>
      <c r="D41" s="19"/>
      <c r="E41" s="19" t="s">
        <v>111</v>
      </c>
      <c r="F41" s="20">
        <v>37.5</v>
      </c>
      <c r="G41" s="20">
        <v>12.5</v>
      </c>
      <c r="H41" s="20">
        <v>75</v>
      </c>
      <c r="I41" s="21">
        <v>0.5</v>
      </c>
      <c r="J41" s="20" t="s">
        <v>146</v>
      </c>
      <c r="K41" s="20">
        <v>68.75</v>
      </c>
      <c r="L41" s="34">
        <f>IF(K41="","",IF($F41&gt;$H41,(IF(AND($K41=$H41,$K41=($F41-$G41)),125%,IF(AND($K41&lt;=($F41+$G41),$K41&gt;=($F41-$G41)),100%,IF($K41&gt;($F41+$G41),($F41+$G41)/$K41,IF(($K41&lt;($F41-$G41)),100%+ABS($K41-$F41)*25%/ABS($H41-$F41)))))),IF(AND($K41=$H41,$K41=($F41+$G41)),125%,IF(AND($K41&lt;=($F41+$G41),$K41&gt;=($F41-$G41)),100%,IF(AND($K41=$H41,$K41=($F41+$G41)),125%,IF($K41&lt;($F41-$G41),$K41/($F41-$G41),IF($K41&gt;($F41+$G41),100%+($K41-$F41)*25%/($H41-$F41))))))))</f>
        <v>1.2083333333333333</v>
      </c>
      <c r="M41" s="22" t="s">
        <v>147</v>
      </c>
      <c r="O41" s="86"/>
    </row>
    <row r="42" spans="2:20" ht="27.6" customHeight="1" x14ac:dyDescent="0.25">
      <c r="B42" s="118" t="s">
        <v>25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36" t="s">
        <v>85</v>
      </c>
      <c r="O42" s="90">
        <f>+O44</f>
        <v>1.0824652777777777</v>
      </c>
    </row>
    <row r="43" spans="2:20" ht="12.75" customHeight="1" x14ac:dyDescent="0.25">
      <c r="B43" s="15"/>
      <c r="C43" s="15"/>
      <c r="D43" s="15"/>
      <c r="E43" s="15"/>
      <c r="F43" s="15"/>
      <c r="G43" s="15"/>
      <c r="H43" s="15"/>
      <c r="I43" s="15"/>
      <c r="J43" s="27"/>
      <c r="K43" s="27"/>
      <c r="L43" s="16"/>
      <c r="M43" s="17"/>
    </row>
    <row r="44" spans="2:20" ht="27" customHeight="1" x14ac:dyDescent="0.25">
      <c r="B44" s="120" t="s">
        <v>92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8" t="s">
        <v>87</v>
      </c>
      <c r="O44" s="85">
        <f>SUMPRODUCT(I46:I49,L46:L49)</f>
        <v>1.0824652777777777</v>
      </c>
    </row>
    <row r="45" spans="2:20" s="33" customFormat="1" ht="44.25" customHeight="1" x14ac:dyDescent="0.2">
      <c r="B45" s="119" t="s">
        <v>12</v>
      </c>
      <c r="C45" s="119"/>
      <c r="D45" s="19" t="s">
        <v>26</v>
      </c>
      <c r="E45" s="19" t="s">
        <v>60</v>
      </c>
      <c r="F45" s="20" t="s">
        <v>23</v>
      </c>
      <c r="G45" s="20" t="s">
        <v>13</v>
      </c>
      <c r="H45" s="20" t="s">
        <v>14</v>
      </c>
      <c r="I45" s="20" t="s">
        <v>15</v>
      </c>
      <c r="J45" s="20" t="s">
        <v>16</v>
      </c>
      <c r="K45" s="20" t="s">
        <v>17</v>
      </c>
      <c r="L45" s="20" t="s">
        <v>18</v>
      </c>
      <c r="M45" s="20" t="s">
        <v>19</v>
      </c>
      <c r="O45" s="86"/>
    </row>
    <row r="46" spans="2:20" s="33" customFormat="1" ht="45" customHeight="1" x14ac:dyDescent="0.2">
      <c r="B46" s="20" t="s">
        <v>93</v>
      </c>
      <c r="C46" s="37" t="s">
        <v>97</v>
      </c>
      <c r="D46" s="23"/>
      <c r="E46" s="20" t="s">
        <v>111</v>
      </c>
      <c r="F46" s="20">
        <v>13</v>
      </c>
      <c r="G46" s="20">
        <v>1</v>
      </c>
      <c r="H46" s="20">
        <v>10</v>
      </c>
      <c r="I46" s="21">
        <v>0.25</v>
      </c>
      <c r="J46" s="20" t="s">
        <v>146</v>
      </c>
      <c r="K46" s="20">
        <v>13</v>
      </c>
      <c r="L46" s="34">
        <f>IF(K46="","",IF($F46&gt;$H46,(IF(AND($K46=$H46,$K46=($F46-$G46)),125%,IF(AND($K46&lt;=($F46+$G46),$K46&gt;=($F46-$G46)),100%,IF($K46&gt;($F46+$G46),($F46+$G46)/$K46,IF(($K46&lt;($F46-$G46)),100%+ABS($K46-$F46)*25%/ABS($H46-$F46)))))),IF(AND($K46=$H46,$K46=($F46+$G46)),125%,IF(AND($K46&lt;=($F46+$G46),$K46&gt;=($F46-$G46)),100%,IF(AND($K46=$H46,$K46=($F46+$G46)),125%,IF($K46&lt;($F46-$G46),$K46/($F46-$G46),IF($K46&gt;($F46+$G46),100%+($K46-$F46)*25%/($H46-$F46))))))))</f>
        <v>1</v>
      </c>
      <c r="M46" s="22" t="str">
        <f>IF(L46="","",IF(L46&gt;1,"Superou",IF(L46=1,"Atingiu","Não atingiu")))</f>
        <v>Atingiu</v>
      </c>
      <c r="O46" s="86"/>
    </row>
    <row r="47" spans="2:20" s="33" customFormat="1" ht="26.25" customHeight="1" x14ac:dyDescent="0.2">
      <c r="B47" s="20" t="s">
        <v>94</v>
      </c>
      <c r="C47" s="37" t="s">
        <v>98</v>
      </c>
      <c r="D47" s="23"/>
      <c r="E47" s="40">
        <v>2.4050925925925924E-2</v>
      </c>
      <c r="F47" s="40">
        <v>2.4999999999999998E-2</v>
      </c>
      <c r="G47" s="40">
        <v>1.0416666666666667E-3</v>
      </c>
      <c r="H47" s="40">
        <v>2.0833333333333332E-2</v>
      </c>
      <c r="I47" s="21">
        <v>0.25</v>
      </c>
      <c r="J47" s="20" t="s">
        <v>146</v>
      </c>
      <c r="K47" s="40">
        <v>2.314814814814815E-2</v>
      </c>
      <c r="L47" s="34">
        <f>IF(K47="","",IF($F47&gt;$H47,(IF(AND($K47=$H47,$K47=($F47-$G47)),125%,IF(AND($K47&lt;=($F47+$G47),$K47&gt;=($F47-$G47)),100%,IF($K47&gt;($F47+$G47),($F47+$G47)/$K47,IF(($K47&lt;($F47-$G47)),100%+ABS($K47-$F47)*25%/ABS($H47-$F47)))))),IF(AND($K47=$H47,$K47=($F47+$G47)),125%,IF(AND($K47&lt;=($F47+$G47),$K47&gt;=($F47-$G47)),100%,IF(AND($K47=$H47,$K47=($F47+$G47)),125%,IF($K47&lt;($F47-$G47),$K47/($F47-$G47),IF($K47&gt;($F47+$G47),100%+($K47-$F47)*25%/($H47-$F47))))))))</f>
        <v>1.1111111111111109</v>
      </c>
      <c r="M47" s="22" t="str">
        <f>IF(L47="","",IF(L47&gt;1,"Superou",IF(L47=1,"Atingiu","Não atingiu")))</f>
        <v>Superou</v>
      </c>
      <c r="O47" s="86"/>
    </row>
    <row r="48" spans="2:20" s="33" customFormat="1" ht="39.75" customHeight="1" x14ac:dyDescent="0.2">
      <c r="B48" s="20" t="s">
        <v>95</v>
      </c>
      <c r="C48" s="37" t="s">
        <v>99</v>
      </c>
      <c r="D48" s="23"/>
      <c r="E48" s="20">
        <v>14</v>
      </c>
      <c r="F48" s="20">
        <v>15</v>
      </c>
      <c r="G48" s="20">
        <v>1</v>
      </c>
      <c r="H48" s="20">
        <v>20</v>
      </c>
      <c r="I48" s="21">
        <v>0.25</v>
      </c>
      <c r="J48" s="20" t="s">
        <v>146</v>
      </c>
      <c r="K48" s="59">
        <v>14.236000000000001</v>
      </c>
      <c r="L48" s="34">
        <f>IF(K48="","",IF($F48&gt;$H48,(IF(AND($K48=$H48,$K48=($F48-$G48)),125%,IF(AND($K48&lt;=($F48+$G48),$K48&gt;=($F48-$G48)),100%,IF($K48&gt;($F48+$G48),($F48+$G48)/$K48,IF(($K48&lt;($F48-$G48)),100%+ABS($K48-$F48)*25%/ABS($H48-$F48)))))),IF(AND($K48=$H48,$K48=($F48+$G48)),125%,IF(AND($K48&lt;=($F48+$G48),$K48&gt;=($F48-$G48)),100%,IF(AND($K48=$H48,$K48=($F48+$G48)),125%,IF($K48&lt;($F48-$G48),$K48/($F48-$G48),IF($K48&gt;($F48+$G48),100%+($K48-$F48)*25%/($H48-$F48))))))))</f>
        <v>1</v>
      </c>
      <c r="M48" s="22" t="str">
        <f>IF(L48="","",IF(L48&gt;1,"Superou",IF(L48=1,"Atingiu","Não atingiu")))</f>
        <v>Atingiu</v>
      </c>
      <c r="O48" s="86"/>
    </row>
    <row r="49" spans="2:15" s="39" customFormat="1" ht="37.5" customHeight="1" x14ac:dyDescent="0.2">
      <c r="B49" s="49" t="s">
        <v>96</v>
      </c>
      <c r="C49" s="41" t="s">
        <v>100</v>
      </c>
      <c r="D49" s="38"/>
      <c r="E49" s="20" t="s">
        <v>111</v>
      </c>
      <c r="F49" s="20">
        <v>27</v>
      </c>
      <c r="G49" s="20">
        <v>3</v>
      </c>
      <c r="H49" s="20">
        <v>35</v>
      </c>
      <c r="I49" s="21">
        <v>0.25</v>
      </c>
      <c r="J49" s="20" t="s">
        <v>146</v>
      </c>
      <c r="K49" s="60">
        <v>34</v>
      </c>
      <c r="L49" s="34">
        <f>IF(K49="","",IF($F49&gt;$H49,(IF(AND($K49=$H49,$K49=($F49-$G49)),125%,IF(AND($K49&lt;=($F49+$G49),$K49&gt;=($F49-$G49)),100%,IF($K49&gt;($F49+$G49),($F49+$G49)/$K49,IF(($K49&lt;($F49-$G49)),100%+ABS($K49-$F49)*25%/ABS($H49-$F49)))))),IF(AND($K49=$H49,$K49=($F49+$G49)),125%,IF(AND($K49&lt;=($F49+$G49),$K49&gt;=($F49-$G49)),100%,IF(AND($K49=$H49,$K49=($F49+$G49)),125%,IF($K49&lt;($F49-$G49),$K49/($F49-$G49),IF($K49&gt;($F49+$G49),100%+($K49-$F49)*25%/($H49-$F49))))))))</f>
        <v>1.21875</v>
      </c>
      <c r="M49" s="62" t="s">
        <v>147</v>
      </c>
      <c r="O49" s="87"/>
    </row>
    <row r="50" spans="2:15" ht="18" customHeight="1" x14ac:dyDescent="0.25">
      <c r="B50" s="113" t="s">
        <v>9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2:15" s="52" customFormat="1" ht="25.5" customHeight="1" x14ac:dyDescent="0.2">
      <c r="B51" s="50" t="s">
        <v>55</v>
      </c>
      <c r="C51" s="51" t="s">
        <v>117</v>
      </c>
      <c r="E51" s="53"/>
      <c r="F51" s="53"/>
      <c r="O51" s="81"/>
    </row>
    <row r="52" spans="2:15" s="52" customFormat="1" ht="12.75" x14ac:dyDescent="0.2">
      <c r="B52" s="50"/>
      <c r="C52" s="50"/>
      <c r="D52" s="51"/>
      <c r="F52" s="53"/>
      <c r="G52" s="53"/>
      <c r="O52" s="81"/>
    </row>
    <row r="53" spans="2:15" s="52" customFormat="1" ht="12.75" x14ac:dyDescent="0.2">
      <c r="B53" s="50" t="s">
        <v>56</v>
      </c>
      <c r="C53" s="51" t="s">
        <v>118</v>
      </c>
      <c r="E53" s="53"/>
      <c r="F53" s="53"/>
      <c r="O53" s="81"/>
    </row>
    <row r="54" spans="2:15" s="52" customFormat="1" ht="12.75" x14ac:dyDescent="0.2">
      <c r="B54" s="50"/>
      <c r="C54" s="50"/>
      <c r="D54" s="51"/>
      <c r="F54" s="53"/>
      <c r="G54" s="53"/>
      <c r="O54" s="81"/>
    </row>
    <row r="55" spans="2:15" s="52" customFormat="1" ht="12.75" x14ac:dyDescent="0.2">
      <c r="B55" s="50" t="s">
        <v>57</v>
      </c>
      <c r="C55" s="51" t="s">
        <v>119</v>
      </c>
      <c r="E55" s="53"/>
      <c r="F55" s="53"/>
      <c r="O55" s="81"/>
    </row>
    <row r="56" spans="2:15" s="52" customFormat="1" ht="12.75" x14ac:dyDescent="0.2">
      <c r="B56" s="50"/>
      <c r="C56" s="51" t="s">
        <v>120</v>
      </c>
      <c r="E56" s="53"/>
      <c r="F56" s="53"/>
      <c r="O56" s="81"/>
    </row>
    <row r="57" spans="2:15" s="52" customFormat="1" ht="12.75" x14ac:dyDescent="0.2">
      <c r="B57" s="50"/>
      <c r="C57" s="54"/>
      <c r="D57" s="51"/>
      <c r="F57" s="53"/>
      <c r="G57" s="53"/>
      <c r="O57" s="81"/>
    </row>
    <row r="58" spans="2:15" s="52" customFormat="1" ht="12.75" x14ac:dyDescent="0.2">
      <c r="B58" s="50" t="s">
        <v>76</v>
      </c>
      <c r="C58" s="51" t="s">
        <v>121</v>
      </c>
      <c r="E58" s="53"/>
      <c r="F58" s="53"/>
      <c r="O58" s="81"/>
    </row>
    <row r="59" spans="2:15" s="52" customFormat="1" ht="12.75" x14ac:dyDescent="0.2">
      <c r="B59" s="50"/>
      <c r="C59" s="54"/>
      <c r="D59" s="51"/>
      <c r="F59" s="53"/>
      <c r="G59" s="53"/>
      <c r="O59" s="81"/>
    </row>
    <row r="60" spans="2:15" s="52" customFormat="1" ht="12.75" x14ac:dyDescent="0.2">
      <c r="B60" s="50" t="s">
        <v>80</v>
      </c>
      <c r="C60" s="51" t="s">
        <v>122</v>
      </c>
      <c r="E60" s="53"/>
      <c r="F60" s="53"/>
      <c r="O60" s="81"/>
    </row>
    <row r="61" spans="2:15" s="52" customFormat="1" ht="12.75" x14ac:dyDescent="0.2">
      <c r="B61" s="50"/>
      <c r="C61" s="54"/>
      <c r="D61" s="51"/>
      <c r="F61" s="53"/>
      <c r="G61" s="53"/>
      <c r="O61" s="81"/>
    </row>
    <row r="62" spans="2:15" s="52" customFormat="1" ht="12.75" x14ac:dyDescent="0.2">
      <c r="B62" s="50" t="s">
        <v>81</v>
      </c>
      <c r="C62" s="51" t="s">
        <v>123</v>
      </c>
      <c r="E62" s="53"/>
      <c r="F62" s="53"/>
      <c r="O62" s="81"/>
    </row>
    <row r="63" spans="2:15" s="52" customFormat="1" ht="12.75" x14ac:dyDescent="0.2">
      <c r="B63" s="50"/>
      <c r="C63" s="51" t="s">
        <v>124</v>
      </c>
      <c r="E63" s="53"/>
      <c r="F63" s="53"/>
      <c r="O63" s="81"/>
    </row>
    <row r="64" spans="2:15" s="52" customFormat="1" ht="12.75" x14ac:dyDescent="0.2">
      <c r="B64" s="50"/>
      <c r="C64" s="54"/>
      <c r="D64" s="51"/>
      <c r="F64" s="53"/>
      <c r="G64" s="53"/>
      <c r="O64" s="81"/>
    </row>
    <row r="65" spans="2:15" s="52" customFormat="1" ht="12.75" x14ac:dyDescent="0.2">
      <c r="B65" s="50" t="s">
        <v>83</v>
      </c>
      <c r="C65" s="51" t="s">
        <v>125</v>
      </c>
      <c r="E65" s="53"/>
      <c r="F65" s="53"/>
      <c r="O65" s="81"/>
    </row>
    <row r="66" spans="2:15" s="52" customFormat="1" ht="12.75" x14ac:dyDescent="0.2">
      <c r="B66" s="50"/>
      <c r="C66" s="54"/>
      <c r="D66" s="51"/>
      <c r="F66" s="53"/>
      <c r="G66" s="53"/>
      <c r="O66" s="81"/>
    </row>
    <row r="67" spans="2:15" s="52" customFormat="1" ht="12.75" x14ac:dyDescent="0.2">
      <c r="B67" s="50" t="s">
        <v>88</v>
      </c>
      <c r="C67" s="51" t="s">
        <v>126</v>
      </c>
      <c r="E67" s="53"/>
      <c r="F67" s="53"/>
      <c r="O67" s="81"/>
    </row>
    <row r="68" spans="2:15" s="52" customFormat="1" ht="12.75" x14ac:dyDescent="0.2">
      <c r="B68" s="50"/>
      <c r="C68" s="54"/>
      <c r="D68" s="51"/>
      <c r="F68" s="53"/>
      <c r="G68" s="53"/>
      <c r="O68" s="81"/>
    </row>
    <row r="69" spans="2:15" s="52" customFormat="1" ht="12.75" x14ac:dyDescent="0.2">
      <c r="B69" s="50" t="s">
        <v>91</v>
      </c>
      <c r="C69" s="51" t="s">
        <v>127</v>
      </c>
      <c r="E69" s="53"/>
      <c r="F69" s="53"/>
      <c r="O69" s="81"/>
    </row>
    <row r="70" spans="2:15" s="52" customFormat="1" ht="12.75" x14ac:dyDescent="0.2">
      <c r="B70" s="50"/>
      <c r="C70" s="51" t="s">
        <v>128</v>
      </c>
      <c r="E70" s="53"/>
      <c r="F70" s="53"/>
      <c r="O70" s="81"/>
    </row>
    <row r="71" spans="2:15" s="52" customFormat="1" ht="12.75" x14ac:dyDescent="0.2">
      <c r="B71" s="50"/>
      <c r="C71" s="51" t="s">
        <v>138</v>
      </c>
      <c r="E71" s="53"/>
      <c r="F71" s="53"/>
      <c r="O71" s="81"/>
    </row>
    <row r="72" spans="2:15" s="52" customFormat="1" ht="12.75" x14ac:dyDescent="0.2">
      <c r="B72" s="50"/>
      <c r="C72" s="51" t="s">
        <v>129</v>
      </c>
      <c r="E72" s="53"/>
      <c r="F72" s="53"/>
      <c r="O72" s="81"/>
    </row>
    <row r="73" spans="2:15" s="52" customFormat="1" ht="12.75" x14ac:dyDescent="0.2">
      <c r="B73" s="50"/>
      <c r="C73" s="54"/>
      <c r="D73" s="51"/>
      <c r="F73" s="53"/>
      <c r="G73" s="53"/>
      <c r="O73" s="81"/>
    </row>
    <row r="74" spans="2:15" s="46" customFormat="1" ht="12.75" x14ac:dyDescent="0.2">
      <c r="B74" s="50" t="s">
        <v>93</v>
      </c>
      <c r="C74" s="51" t="s">
        <v>130</v>
      </c>
      <c r="D74" s="52"/>
      <c r="E74" s="53"/>
      <c r="F74" s="53"/>
      <c r="G74" s="52"/>
      <c r="H74" s="52"/>
      <c r="I74" s="52"/>
      <c r="J74" s="52"/>
      <c r="K74" s="52"/>
      <c r="L74" s="52"/>
      <c r="M74" s="52"/>
      <c r="O74" s="82"/>
    </row>
    <row r="75" spans="2:15" s="46" customFormat="1" ht="12.75" x14ac:dyDescent="0.2">
      <c r="B75" s="50"/>
      <c r="C75" s="54"/>
      <c r="D75" s="51"/>
      <c r="E75" s="52"/>
      <c r="F75" s="53"/>
      <c r="G75" s="53"/>
      <c r="H75" s="52"/>
      <c r="I75" s="52"/>
      <c r="J75" s="52"/>
      <c r="K75" s="52"/>
      <c r="L75" s="52"/>
      <c r="M75" s="52"/>
      <c r="O75" s="82"/>
    </row>
    <row r="76" spans="2:15" s="46" customFormat="1" ht="12.75" x14ac:dyDescent="0.2">
      <c r="B76" s="50" t="s">
        <v>94</v>
      </c>
      <c r="C76" s="51" t="s">
        <v>131</v>
      </c>
      <c r="D76" s="52"/>
      <c r="E76" s="53"/>
      <c r="F76" s="53"/>
      <c r="G76" s="52"/>
      <c r="H76" s="52"/>
      <c r="I76" s="52"/>
      <c r="J76" s="52"/>
      <c r="K76" s="52"/>
      <c r="L76" s="52"/>
      <c r="M76" s="52"/>
      <c r="O76" s="82"/>
    </row>
    <row r="77" spans="2:15" s="46" customFormat="1" ht="12.75" x14ac:dyDescent="0.2">
      <c r="B77" s="50"/>
      <c r="C77" s="54"/>
      <c r="D77" s="51"/>
      <c r="E77" s="52"/>
      <c r="F77" s="53"/>
      <c r="G77" s="53"/>
      <c r="H77" s="52"/>
      <c r="I77" s="52"/>
      <c r="J77" s="52"/>
      <c r="K77" s="52"/>
      <c r="L77" s="52"/>
      <c r="M77" s="52"/>
      <c r="O77" s="82"/>
    </row>
    <row r="78" spans="2:15" s="46" customFormat="1" ht="12.75" x14ac:dyDescent="0.2">
      <c r="B78" s="50" t="s">
        <v>136</v>
      </c>
      <c r="C78" s="51" t="s">
        <v>139</v>
      </c>
      <c r="D78" s="52"/>
      <c r="E78" s="53"/>
      <c r="F78" s="53"/>
      <c r="G78" s="52"/>
      <c r="H78" s="52"/>
      <c r="I78" s="52"/>
      <c r="J78" s="52"/>
      <c r="K78" s="52"/>
      <c r="L78" s="52"/>
      <c r="M78" s="52"/>
      <c r="O78" s="82"/>
    </row>
    <row r="79" spans="2:15" s="46" customFormat="1" ht="12.75" x14ac:dyDescent="0.2">
      <c r="B79" s="50"/>
      <c r="C79" s="51" t="s">
        <v>132</v>
      </c>
      <c r="D79" s="52"/>
      <c r="E79" s="53"/>
      <c r="F79" s="53"/>
      <c r="G79" s="52"/>
      <c r="H79" s="52"/>
      <c r="I79" s="52"/>
      <c r="J79" s="52"/>
      <c r="K79" s="52"/>
      <c r="L79" s="52"/>
      <c r="M79" s="52"/>
      <c r="O79" s="82"/>
    </row>
    <row r="80" spans="2:15" s="46" customFormat="1" ht="12.75" x14ac:dyDescent="0.2">
      <c r="B80" s="50"/>
      <c r="C80" s="51" t="s">
        <v>133</v>
      </c>
      <c r="D80" s="52"/>
      <c r="E80" s="53"/>
      <c r="F80" s="53"/>
      <c r="G80" s="52"/>
      <c r="H80" s="52"/>
      <c r="I80" s="52"/>
      <c r="J80" s="52"/>
      <c r="K80" s="52"/>
      <c r="L80" s="52"/>
      <c r="M80" s="52"/>
      <c r="O80" s="82"/>
    </row>
    <row r="81" spans="2:15" s="46" customFormat="1" ht="12.75" x14ac:dyDescent="0.2">
      <c r="B81" s="50"/>
      <c r="C81" s="51" t="s">
        <v>134</v>
      </c>
      <c r="D81" s="52"/>
      <c r="E81" s="53"/>
      <c r="F81" s="53"/>
      <c r="G81" s="52"/>
      <c r="H81" s="52"/>
      <c r="I81" s="52"/>
      <c r="J81" s="52"/>
      <c r="K81" s="52"/>
      <c r="L81" s="52"/>
      <c r="M81" s="52"/>
      <c r="O81" s="82"/>
    </row>
    <row r="82" spans="2:15" s="46" customFormat="1" ht="12.75" x14ac:dyDescent="0.2">
      <c r="B82" s="50"/>
      <c r="C82" s="54"/>
      <c r="D82" s="51"/>
      <c r="E82" s="52"/>
      <c r="F82" s="53"/>
      <c r="G82" s="53"/>
      <c r="H82" s="52"/>
      <c r="I82" s="52"/>
      <c r="J82" s="52"/>
      <c r="K82" s="52"/>
      <c r="L82" s="52"/>
      <c r="M82" s="52"/>
      <c r="O82" s="82"/>
    </row>
    <row r="83" spans="2:15" s="46" customFormat="1" ht="12.75" x14ac:dyDescent="0.2">
      <c r="B83" s="48" t="s">
        <v>137</v>
      </c>
      <c r="C83" s="51" t="s">
        <v>135</v>
      </c>
      <c r="D83" s="52"/>
      <c r="E83" s="53"/>
      <c r="F83" s="53"/>
      <c r="G83" s="52"/>
      <c r="H83" s="52"/>
      <c r="I83" s="52"/>
      <c r="J83" s="52"/>
      <c r="K83" s="52"/>
      <c r="L83" s="52"/>
      <c r="M83" s="52"/>
      <c r="O83" s="82"/>
    </row>
    <row r="84" spans="2:15" s="47" customFormat="1" ht="10.35" customHeight="1" x14ac:dyDescent="0.25">
      <c r="B84" s="27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O84" s="88"/>
    </row>
    <row r="85" spans="2:15" ht="18" customHeight="1" x14ac:dyDescent="0.25">
      <c r="B85" s="107" t="s">
        <v>10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2:15" s="47" customFormat="1" ht="26.25" customHeight="1" x14ac:dyDescent="0.25">
      <c r="B86" s="136" t="s">
        <v>151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37"/>
      <c r="O86" s="88"/>
    </row>
    <row r="87" spans="2:15" s="47" customFormat="1" ht="94.5" customHeight="1" x14ac:dyDescent="0.25">
      <c r="B87" s="116" t="s">
        <v>152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O87" s="88"/>
    </row>
    <row r="88" spans="2:15" s="47" customFormat="1" ht="56.25" customHeight="1" x14ac:dyDescent="0.25">
      <c r="B88" s="111" t="s">
        <v>153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O88" s="88"/>
    </row>
    <row r="89" spans="2:15" s="47" customFormat="1" ht="66.75" customHeight="1" x14ac:dyDescent="0.25">
      <c r="B89" s="111" t="s">
        <v>154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O89" s="88"/>
    </row>
    <row r="90" spans="2:15" s="47" customFormat="1" ht="28.5" customHeight="1" x14ac:dyDescent="0.25">
      <c r="B90" s="136" t="s">
        <v>155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O90" s="88"/>
    </row>
    <row r="91" spans="2:15" s="47" customFormat="1" ht="47.25" customHeight="1" x14ac:dyDescent="0.25">
      <c r="B91" s="111" t="s">
        <v>156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O91" s="88"/>
    </row>
    <row r="92" spans="2:15" s="47" customFormat="1" ht="26.25" customHeight="1" x14ac:dyDescent="0.25">
      <c r="B92" s="114" t="s">
        <v>157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88"/>
    </row>
    <row r="93" spans="2:15" s="47" customFormat="1" ht="167.25" customHeight="1" x14ac:dyDescent="0.25">
      <c r="B93" s="111" t="s">
        <v>158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O93" s="88"/>
    </row>
    <row r="94" spans="2:15" s="47" customFormat="1" ht="14.25" customHeight="1" x14ac:dyDescent="0.2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O94" s="88"/>
    </row>
    <row r="95" spans="2:15" ht="18" customHeight="1" x14ac:dyDescent="0.25">
      <c r="B95" s="113" t="s">
        <v>39</v>
      </c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02">
        <f>+O19</f>
        <v>1.1287129905149051</v>
      </c>
    </row>
    <row r="96" spans="2:15" ht="21" customHeight="1" x14ac:dyDescent="0.25">
      <c r="B96" s="91" t="s">
        <v>11</v>
      </c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101">
        <f>+O21</f>
        <v>1.0550887804878049</v>
      </c>
    </row>
    <row r="97" spans="2:13" ht="35.450000000000003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2:13" ht="21" customHeight="1" x14ac:dyDescent="0.25">
      <c r="B98" s="95" t="s">
        <v>24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100">
        <f>+O36</f>
        <v>1.3958333333333335</v>
      </c>
    </row>
    <row r="99" spans="2:13" ht="35.450000000000003" customHeight="1" x14ac:dyDescent="0.25"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</row>
    <row r="100" spans="2:13" ht="21" customHeight="1" x14ac:dyDescent="0.25">
      <c r="B100" s="97" t="s">
        <v>25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9">
        <f>+O42</f>
        <v>1.0824652777777777</v>
      </c>
    </row>
    <row r="101" spans="2:13" ht="35.450000000000003" customHeight="1" x14ac:dyDescent="0.25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</row>
    <row r="102" spans="2:13" ht="14.65" customHeight="1" x14ac:dyDescent="0.25">
      <c r="B102" s="27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27.2" customHeight="1" x14ac:dyDescent="0.25">
      <c r="B103" s="134" t="s">
        <v>159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</row>
    <row r="104" spans="2:13" ht="27.2" customHeight="1" x14ac:dyDescent="0.25">
      <c r="B104" s="109" t="s">
        <v>1</v>
      </c>
      <c r="C104" s="109"/>
      <c r="D104" s="109"/>
      <c r="E104" s="109"/>
      <c r="F104" s="109"/>
      <c r="G104" s="109"/>
      <c r="H104" s="14"/>
      <c r="I104" s="112" t="s">
        <v>3</v>
      </c>
      <c r="J104" s="112"/>
      <c r="K104" s="14" t="s">
        <v>4</v>
      </c>
      <c r="L104" s="14" t="s">
        <v>5</v>
      </c>
      <c r="M104" s="14" t="s">
        <v>6</v>
      </c>
    </row>
    <row r="105" spans="2:13" ht="20.100000000000001" customHeight="1" x14ac:dyDescent="0.25">
      <c r="B105" s="27"/>
      <c r="C105" s="115" t="s">
        <v>28</v>
      </c>
      <c r="D105" s="115"/>
      <c r="E105" s="115"/>
      <c r="F105" s="115"/>
      <c r="G105" s="115"/>
      <c r="H105" s="25"/>
      <c r="I105" s="123"/>
      <c r="J105" s="123"/>
      <c r="K105" s="27">
        <v>3</v>
      </c>
      <c r="L105" s="106" t="s">
        <v>160</v>
      </c>
      <c r="M105" s="27">
        <v>0</v>
      </c>
    </row>
    <row r="106" spans="2:13" ht="20.100000000000001" customHeight="1" x14ac:dyDescent="0.25">
      <c r="B106" s="27"/>
      <c r="C106" s="115" t="s">
        <v>29</v>
      </c>
      <c r="D106" s="115"/>
      <c r="E106" s="115"/>
      <c r="F106" s="115"/>
      <c r="G106" s="115"/>
      <c r="H106" s="25"/>
      <c r="I106" s="123"/>
      <c r="J106" s="123"/>
      <c r="K106" s="27">
        <v>10</v>
      </c>
      <c r="L106" s="106" t="s">
        <v>162</v>
      </c>
      <c r="M106" s="27">
        <v>8</v>
      </c>
    </row>
    <row r="107" spans="2:13" ht="20.100000000000001" customHeight="1" x14ac:dyDescent="0.25">
      <c r="B107" s="27"/>
      <c r="C107" s="115" t="s">
        <v>31</v>
      </c>
      <c r="D107" s="115"/>
      <c r="E107" s="115"/>
      <c r="F107" s="115"/>
      <c r="G107" s="115"/>
      <c r="H107" s="25"/>
      <c r="I107" s="123"/>
      <c r="J107" s="123"/>
      <c r="K107" s="27">
        <v>18</v>
      </c>
      <c r="L107" s="27">
        <v>8</v>
      </c>
      <c r="M107" s="27">
        <v>10</v>
      </c>
    </row>
    <row r="108" spans="2:13" ht="20.100000000000001" customHeight="1" x14ac:dyDescent="0.25">
      <c r="B108" s="27"/>
      <c r="C108" s="115" t="s">
        <v>32</v>
      </c>
      <c r="D108" s="115"/>
      <c r="E108" s="115"/>
      <c r="F108" s="115"/>
      <c r="G108" s="115"/>
      <c r="H108" s="25"/>
      <c r="I108" s="123"/>
      <c r="J108" s="123"/>
      <c r="K108" s="27"/>
      <c r="L108" s="27"/>
      <c r="M108" s="27"/>
    </row>
    <row r="109" spans="2:13" ht="20.100000000000001" customHeight="1" x14ac:dyDescent="0.25">
      <c r="B109" s="27"/>
      <c r="C109" s="115" t="s">
        <v>30</v>
      </c>
      <c r="D109" s="115"/>
      <c r="E109" s="115"/>
      <c r="F109" s="115"/>
      <c r="G109" s="115"/>
      <c r="H109" s="25"/>
      <c r="I109" s="123"/>
      <c r="J109" s="123"/>
      <c r="K109" s="27">
        <v>4</v>
      </c>
      <c r="L109" s="27">
        <v>0</v>
      </c>
      <c r="M109" s="27">
        <v>4</v>
      </c>
    </row>
    <row r="110" spans="2:13" ht="20.100000000000001" customHeight="1" x14ac:dyDescent="0.25">
      <c r="B110" s="27"/>
      <c r="C110" s="115" t="s">
        <v>33</v>
      </c>
      <c r="D110" s="115"/>
      <c r="E110" s="115"/>
      <c r="F110" s="115"/>
      <c r="G110" s="115"/>
      <c r="H110" s="25"/>
      <c r="I110" s="123"/>
      <c r="J110" s="123"/>
      <c r="K110" s="27"/>
      <c r="L110" s="27"/>
      <c r="M110" s="27"/>
    </row>
    <row r="111" spans="2:13" ht="20.100000000000001" customHeight="1" x14ac:dyDescent="0.25">
      <c r="B111" s="27"/>
      <c r="C111" s="115" t="s">
        <v>34</v>
      </c>
      <c r="D111" s="115"/>
      <c r="E111" s="115"/>
      <c r="F111" s="115"/>
      <c r="G111" s="115"/>
      <c r="H111" s="25"/>
      <c r="I111" s="123"/>
      <c r="J111" s="123"/>
      <c r="K111" s="27"/>
      <c r="L111" s="27"/>
      <c r="M111" s="27"/>
    </row>
    <row r="112" spans="2:13" ht="20.100000000000001" customHeight="1" x14ac:dyDescent="0.25">
      <c r="B112" s="27"/>
      <c r="C112" s="115" t="s">
        <v>35</v>
      </c>
      <c r="D112" s="115"/>
      <c r="E112" s="115"/>
      <c r="F112" s="115"/>
      <c r="G112" s="115"/>
      <c r="H112" s="25"/>
      <c r="I112" s="123"/>
      <c r="J112" s="123"/>
      <c r="K112" s="27">
        <v>5</v>
      </c>
      <c r="L112" s="27">
        <v>0</v>
      </c>
      <c r="M112" s="27">
        <v>5</v>
      </c>
    </row>
    <row r="113" spans="2:13" ht="20.100000000000001" customHeight="1" x14ac:dyDescent="0.25">
      <c r="B113" s="27"/>
      <c r="C113" s="115" t="s">
        <v>58</v>
      </c>
      <c r="D113" s="115"/>
      <c r="E113" s="115"/>
      <c r="F113" s="115"/>
      <c r="G113" s="115"/>
      <c r="H113" s="25"/>
      <c r="I113" s="123"/>
      <c r="J113" s="123"/>
      <c r="K113" s="27"/>
      <c r="L113" s="27"/>
      <c r="M113" s="27"/>
    </row>
    <row r="114" spans="2:13" ht="20.100000000000001" customHeight="1" x14ac:dyDescent="0.25">
      <c r="B114" s="135" t="s">
        <v>161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</row>
    <row r="115" spans="2:13" ht="20.100000000000001" customHeight="1" x14ac:dyDescent="0.25">
      <c r="B115" s="135" t="s">
        <v>163</v>
      </c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</row>
    <row r="116" spans="2:13" ht="41.25" customHeight="1" x14ac:dyDescent="0.25">
      <c r="B116" s="135" t="s">
        <v>164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</row>
    <row r="117" spans="2:13" ht="20.100000000000001" customHeight="1" x14ac:dyDescent="0.25">
      <c r="B117" s="27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27.2" customHeight="1" x14ac:dyDescent="0.25">
      <c r="B118" s="134" t="s">
        <v>7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</row>
    <row r="119" spans="2:13" ht="2.65" customHeight="1" x14ac:dyDescent="0.25">
      <c r="B119" s="143"/>
      <c r="C119" s="144"/>
      <c r="D119" s="144"/>
      <c r="E119" s="144"/>
      <c r="F119" s="144"/>
      <c r="G119" s="144"/>
      <c r="H119" s="144"/>
      <c r="I119" s="145"/>
      <c r="J119" s="121"/>
      <c r="K119" s="122"/>
      <c r="L119" s="35"/>
      <c r="M119" s="35"/>
    </row>
    <row r="120" spans="2:13" ht="21.2" customHeight="1" x14ac:dyDescent="0.25">
      <c r="B120" s="109" t="s">
        <v>1</v>
      </c>
      <c r="C120" s="109"/>
      <c r="D120" s="109"/>
      <c r="E120" s="109"/>
      <c r="F120" s="109"/>
      <c r="G120" s="109"/>
      <c r="H120" s="26"/>
      <c r="I120" s="26"/>
      <c r="J120" s="14"/>
      <c r="K120" s="14" t="s">
        <v>4</v>
      </c>
      <c r="L120" s="14" t="s">
        <v>8</v>
      </c>
      <c r="M120" s="14" t="s">
        <v>6</v>
      </c>
    </row>
    <row r="121" spans="2:13" ht="20.100000000000001" customHeight="1" x14ac:dyDescent="0.25">
      <c r="B121" s="27"/>
      <c r="C121" s="115" t="s">
        <v>36</v>
      </c>
      <c r="D121" s="115"/>
      <c r="E121" s="115"/>
      <c r="F121" s="115"/>
      <c r="G121" s="115"/>
      <c r="H121" s="27"/>
      <c r="I121" s="27"/>
      <c r="J121" s="27"/>
      <c r="K121" s="55">
        <f>11206437+10634884</f>
        <v>21841321</v>
      </c>
      <c r="L121" s="104">
        <v>19447343</v>
      </c>
      <c r="M121" s="80">
        <v>2393978</v>
      </c>
    </row>
    <row r="122" spans="2:13" ht="20.100000000000001" customHeight="1" x14ac:dyDescent="0.25">
      <c r="B122" s="27"/>
      <c r="C122" s="115" t="s">
        <v>142</v>
      </c>
      <c r="D122" s="115"/>
      <c r="E122" s="115"/>
      <c r="F122" s="115"/>
      <c r="G122" s="115"/>
      <c r="H122" s="27"/>
      <c r="I122" s="27"/>
      <c r="J122" s="27"/>
      <c r="K122" s="55">
        <f>1622841+507230</f>
        <v>2130071</v>
      </c>
      <c r="L122" s="104">
        <v>1681486</v>
      </c>
      <c r="M122" s="80">
        <v>448585</v>
      </c>
    </row>
    <row r="123" spans="2:13" ht="20.100000000000001" customHeight="1" x14ac:dyDescent="0.25">
      <c r="B123" s="27"/>
      <c r="C123" s="115" t="s">
        <v>141</v>
      </c>
      <c r="D123" s="115"/>
      <c r="E123" s="115"/>
      <c r="F123" s="115"/>
      <c r="G123" s="115"/>
      <c r="H123" s="27"/>
      <c r="I123" s="27"/>
      <c r="J123" s="27"/>
      <c r="K123" s="55">
        <f>3734591+782750</f>
        <v>4517341</v>
      </c>
      <c r="L123" s="104">
        <v>4131027</v>
      </c>
      <c r="M123" s="80">
        <v>386314</v>
      </c>
    </row>
    <row r="124" spans="2:13" ht="20.100000000000001" customHeight="1" x14ac:dyDescent="0.25">
      <c r="B124" s="27"/>
      <c r="C124" s="115" t="s">
        <v>140</v>
      </c>
      <c r="D124" s="115"/>
      <c r="E124" s="115"/>
      <c r="F124" s="115"/>
      <c r="G124" s="115"/>
      <c r="H124" s="27"/>
      <c r="I124" s="27"/>
      <c r="J124" s="27"/>
      <c r="K124" s="55">
        <f>146024+148556</f>
        <v>294580</v>
      </c>
      <c r="L124" s="105">
        <v>0</v>
      </c>
      <c r="M124" s="80">
        <v>294580</v>
      </c>
    </row>
    <row r="125" spans="2:13" ht="20.100000000000001" customHeight="1" x14ac:dyDescent="0.25">
      <c r="B125" s="27"/>
      <c r="C125" s="115" t="s">
        <v>37</v>
      </c>
      <c r="D125" s="115"/>
      <c r="E125" s="115"/>
      <c r="F125" s="115"/>
      <c r="G125" s="115"/>
      <c r="H125" s="27"/>
      <c r="I125" s="27"/>
      <c r="J125" s="27"/>
      <c r="K125" s="55">
        <f>1550000+0</f>
        <v>1550000</v>
      </c>
      <c r="L125" s="104">
        <v>7970</v>
      </c>
      <c r="M125" s="80">
        <v>1542030</v>
      </c>
    </row>
    <row r="126" spans="2:13" ht="20.100000000000001" customHeight="1" x14ac:dyDescent="0.25">
      <c r="B126" s="27"/>
      <c r="C126" s="115" t="s">
        <v>143</v>
      </c>
      <c r="D126" s="115"/>
      <c r="E126" s="115"/>
      <c r="F126" s="115"/>
      <c r="G126" s="115"/>
      <c r="H126" s="27"/>
      <c r="I126" s="27"/>
      <c r="J126" s="27"/>
      <c r="K126" s="55">
        <f>5702981+9196348</f>
        <v>14899329</v>
      </c>
      <c r="L126" s="104">
        <v>13634830</v>
      </c>
      <c r="M126" s="80">
        <v>1264499</v>
      </c>
    </row>
    <row r="127" spans="2:13" ht="20.100000000000001" customHeight="1" x14ac:dyDescent="0.25">
      <c r="B127" s="27"/>
      <c r="C127" s="115" t="s">
        <v>38</v>
      </c>
      <c r="D127" s="115"/>
      <c r="E127" s="115"/>
      <c r="F127" s="115"/>
      <c r="G127" s="115"/>
      <c r="H127" s="27"/>
      <c r="I127" s="123"/>
      <c r="J127" s="123"/>
      <c r="K127" s="56">
        <f>+K121+K125</f>
        <v>23391321</v>
      </c>
      <c r="L127" s="104">
        <v>19455313</v>
      </c>
      <c r="M127" s="80">
        <v>3936008</v>
      </c>
    </row>
    <row r="128" spans="2:13" ht="20.100000000000001" customHeight="1" x14ac:dyDescent="0.25">
      <c r="B128" s="27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5" ht="27.2" customHeight="1" x14ac:dyDescent="0.25">
      <c r="B129" s="107" t="s">
        <v>59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5" ht="2.65" customHeight="1" x14ac:dyDescent="0.25">
      <c r="B130" s="143"/>
      <c r="C130" s="144"/>
      <c r="D130" s="144"/>
      <c r="E130" s="144"/>
      <c r="F130" s="144"/>
      <c r="G130" s="144"/>
      <c r="H130" s="144"/>
      <c r="I130" s="145"/>
      <c r="J130" s="121"/>
      <c r="K130" s="122"/>
      <c r="L130" s="35"/>
      <c r="M130" s="35"/>
    </row>
    <row r="131" spans="2:15" s="39" customFormat="1" ht="15" customHeight="1" x14ac:dyDescent="0.2">
      <c r="B131" s="146" t="s">
        <v>166</v>
      </c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8"/>
      <c r="O131" s="87"/>
    </row>
    <row r="132" spans="2:15" s="39" customFormat="1" ht="15" customHeight="1" x14ac:dyDescent="0.2">
      <c r="B132" s="42" t="s">
        <v>101</v>
      </c>
      <c r="C132" s="43" t="s">
        <v>167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4"/>
      <c r="O132" s="87"/>
    </row>
    <row r="133" spans="2:15" s="39" customFormat="1" ht="15" customHeight="1" x14ac:dyDescent="0.2">
      <c r="B133" s="42" t="s">
        <v>102</v>
      </c>
      <c r="C133" s="93" t="s">
        <v>167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4"/>
      <c r="O133" s="87"/>
    </row>
    <row r="134" spans="2:15" s="39" customFormat="1" ht="15" customHeight="1" x14ac:dyDescent="0.2">
      <c r="B134" s="42" t="s">
        <v>103</v>
      </c>
      <c r="C134" s="93" t="s">
        <v>167</v>
      </c>
      <c r="D134" s="43"/>
      <c r="E134" s="43"/>
      <c r="F134" s="43"/>
      <c r="G134" s="43"/>
      <c r="H134" s="43"/>
      <c r="I134" s="43"/>
      <c r="J134" s="43"/>
      <c r="K134" s="57"/>
      <c r="L134" s="43"/>
      <c r="M134" s="44"/>
      <c r="O134" s="87"/>
    </row>
    <row r="135" spans="2:15" s="39" customFormat="1" ht="15" customHeight="1" x14ac:dyDescent="0.2">
      <c r="B135" s="146" t="s">
        <v>165</v>
      </c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8"/>
      <c r="O135" s="87"/>
    </row>
    <row r="136" spans="2:15" s="39" customFormat="1" ht="15" customHeight="1" x14ac:dyDescent="0.2">
      <c r="B136" s="45" t="s">
        <v>104</v>
      </c>
      <c r="C136" s="93" t="s">
        <v>167</v>
      </c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O136" s="87"/>
    </row>
    <row r="137" spans="2:15" s="39" customFormat="1" ht="15" customHeight="1" x14ac:dyDescent="0.2">
      <c r="B137" s="146" t="s">
        <v>105</v>
      </c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8"/>
      <c r="O137" s="87"/>
    </row>
    <row r="138" spans="2:15" s="39" customFormat="1" ht="15" customHeight="1" x14ac:dyDescent="0.2">
      <c r="B138" s="45" t="s">
        <v>106</v>
      </c>
      <c r="C138" s="93" t="s">
        <v>167</v>
      </c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O138" s="87"/>
    </row>
    <row r="139" spans="2:15" s="39" customFormat="1" ht="15" customHeight="1" x14ac:dyDescent="0.2">
      <c r="B139" s="45" t="s">
        <v>107</v>
      </c>
      <c r="C139" s="93" t="s">
        <v>167</v>
      </c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O139" s="87"/>
    </row>
    <row r="140" spans="2:15" s="39" customFormat="1" ht="15" customHeight="1" x14ac:dyDescent="0.2">
      <c r="B140" s="45" t="s">
        <v>113</v>
      </c>
      <c r="C140" s="93" t="s">
        <v>167</v>
      </c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O140" s="87"/>
    </row>
    <row r="141" spans="2:15" s="39" customFormat="1" ht="15" customHeight="1" x14ac:dyDescent="0.2">
      <c r="B141" s="146" t="s">
        <v>168</v>
      </c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8"/>
      <c r="O141" s="87"/>
    </row>
    <row r="142" spans="2:15" s="39" customFormat="1" ht="15" customHeight="1" x14ac:dyDescent="0.2">
      <c r="B142" s="45" t="s">
        <v>108</v>
      </c>
      <c r="C142" s="93" t="s">
        <v>167</v>
      </c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O142" s="87"/>
    </row>
    <row r="143" spans="2:15" s="39" customFormat="1" ht="15" customHeight="1" x14ac:dyDescent="0.2">
      <c r="B143" s="45" t="s">
        <v>109</v>
      </c>
      <c r="C143" s="93" t="s">
        <v>167</v>
      </c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O143" s="87"/>
    </row>
    <row r="144" spans="2:15" s="39" customFormat="1" ht="15" customHeight="1" x14ac:dyDescent="0.2">
      <c r="B144" s="146" t="s">
        <v>169</v>
      </c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8"/>
      <c r="O144" s="87"/>
    </row>
    <row r="145" spans="2:15" s="39" customFormat="1" ht="15" customHeight="1" x14ac:dyDescent="0.2">
      <c r="B145" s="45" t="s">
        <v>110</v>
      </c>
      <c r="C145" s="93" t="s">
        <v>167</v>
      </c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O145" s="87"/>
    </row>
    <row r="146" spans="2:15" s="39" customFormat="1" ht="15" customHeight="1" x14ac:dyDescent="0.2">
      <c r="B146" s="45" t="s">
        <v>114</v>
      </c>
      <c r="C146" s="93" t="s">
        <v>167</v>
      </c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O146" s="87"/>
    </row>
    <row r="147" spans="2:15" s="39" customFormat="1" ht="15" customHeight="1" x14ac:dyDescent="0.2">
      <c r="B147" s="45" t="s">
        <v>115</v>
      </c>
      <c r="C147" s="93" t="s">
        <v>167</v>
      </c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O147" s="87"/>
    </row>
    <row r="148" spans="2:15" s="39" customFormat="1" ht="15" customHeight="1" x14ac:dyDescent="0.2">
      <c r="B148" s="45" t="s">
        <v>116</v>
      </c>
      <c r="C148" s="93" t="s">
        <v>167</v>
      </c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O148" s="87"/>
    </row>
    <row r="149" spans="2:15" ht="15" customHeight="1" x14ac:dyDescent="0.2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5" ht="27.2" customHeight="1" x14ac:dyDescent="0.25">
      <c r="B150" s="107" t="s">
        <v>20</v>
      </c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5" ht="15" customHeight="1" x14ac:dyDescent="0.25">
      <c r="B151" s="27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</row>
    <row r="152" spans="2:15" ht="15" customHeight="1" x14ac:dyDescent="0.25"/>
    <row r="153" spans="2:15" ht="15" customHeight="1" x14ac:dyDescent="0.25"/>
    <row r="154" spans="2:15" ht="15" customHeight="1" x14ac:dyDescent="0.25"/>
  </sheetData>
  <mergeCells count="86">
    <mergeCell ref="B116:M116"/>
    <mergeCell ref="C151:M151"/>
    <mergeCell ref="B119:I119"/>
    <mergeCell ref="J130:K130"/>
    <mergeCell ref="C123:G123"/>
    <mergeCell ref="B150:M150"/>
    <mergeCell ref="B135:M135"/>
    <mergeCell ref="B137:M137"/>
    <mergeCell ref="B144:M144"/>
    <mergeCell ref="C125:G125"/>
    <mergeCell ref="C124:G124"/>
    <mergeCell ref="B130:I130"/>
    <mergeCell ref="B131:M131"/>
    <mergeCell ref="B141:M141"/>
    <mergeCell ref="C126:G126"/>
    <mergeCell ref="B129:M129"/>
    <mergeCell ref="C127:G127"/>
    <mergeCell ref="C122:G122"/>
    <mergeCell ref="B120:G120"/>
    <mergeCell ref="C121:G121"/>
    <mergeCell ref="B9:M9"/>
    <mergeCell ref="B11:M11"/>
    <mergeCell ref="B118:M118"/>
    <mergeCell ref="I107:J107"/>
    <mergeCell ref="I113:J113"/>
    <mergeCell ref="C113:G113"/>
    <mergeCell ref="I109:J109"/>
    <mergeCell ref="C107:G107"/>
    <mergeCell ref="C111:G111"/>
    <mergeCell ref="I110:J110"/>
    <mergeCell ref="I111:J111"/>
    <mergeCell ref="I112:J112"/>
    <mergeCell ref="C112:G112"/>
    <mergeCell ref="I108:J108"/>
    <mergeCell ref="B114:M114"/>
    <mergeCell ref="B115:M115"/>
    <mergeCell ref="B36:L36"/>
    <mergeCell ref="B103:M103"/>
    <mergeCell ref="B39:C39"/>
    <mergeCell ref="B38:L38"/>
    <mergeCell ref="B90:M90"/>
    <mergeCell ref="B86:M86"/>
    <mergeCell ref="B89:M89"/>
    <mergeCell ref="B42:L42"/>
    <mergeCell ref="B44:L44"/>
    <mergeCell ref="I106:J106"/>
    <mergeCell ref="C106:G106"/>
    <mergeCell ref="C108:G108"/>
    <mergeCell ref="J119:K119"/>
    <mergeCell ref="I127:J127"/>
    <mergeCell ref="C2:C3"/>
    <mergeCell ref="B5:M5"/>
    <mergeCell ref="B6:M6"/>
    <mergeCell ref="B7:M7"/>
    <mergeCell ref="B23:L23"/>
    <mergeCell ref="B8:M8"/>
    <mergeCell ref="B12:M12"/>
    <mergeCell ref="B16:K16"/>
    <mergeCell ref="B14:M14"/>
    <mergeCell ref="B17:M17"/>
    <mergeCell ref="B18:M18"/>
    <mergeCell ref="I105:J105"/>
    <mergeCell ref="B50:M50"/>
    <mergeCell ref="B45:C45"/>
    <mergeCell ref="B15:K15"/>
    <mergeCell ref="B21:L21"/>
    <mergeCell ref="B19:M19"/>
    <mergeCell ref="B24:C24"/>
    <mergeCell ref="B32:C32"/>
    <mergeCell ref="B28:L28"/>
    <mergeCell ref="B29:C29"/>
    <mergeCell ref="B31:L31"/>
    <mergeCell ref="C110:G110"/>
    <mergeCell ref="C109:G109"/>
    <mergeCell ref="C105:G105"/>
    <mergeCell ref="B87:M87"/>
    <mergeCell ref="B88:M88"/>
    <mergeCell ref="B85:M85"/>
    <mergeCell ref="B101:M101"/>
    <mergeCell ref="B104:G104"/>
    <mergeCell ref="B99:M99"/>
    <mergeCell ref="B93:M93"/>
    <mergeCell ref="I104:J104"/>
    <mergeCell ref="B95:L95"/>
    <mergeCell ref="B91:M91"/>
    <mergeCell ref="B92:N92"/>
  </mergeCells>
  <phoneticPr fontId="0" type="noConversion"/>
  <conditionalFormatting sqref="M44 M46:M48 M30 M25:M27 M33:M35 M40:M41">
    <cfRule type="containsText" dxfId="17" priority="188" stopIfTrue="1" operator="containsText" text="Superou">
      <formula>NOT(ISERROR(SEARCH("Superou",M25)))</formula>
    </cfRule>
    <cfRule type="containsText" dxfId="16" priority="189" stopIfTrue="1" operator="containsText" text="Não atingiu">
      <formula>NOT(ISERROR(SEARCH("Não atingiu",M25)))</formula>
    </cfRule>
    <cfRule type="expression" dxfId="15" priority="190" stopIfTrue="1">
      <formula>LEFT(M25,7)="Atingiu"</formula>
    </cfRule>
  </conditionalFormatting>
  <pageMargins left="0.19685039370078741" right="0.19685039370078741" top="7.874015748031496E-2" bottom="7.874015748031496E-2" header="7.874015748031496E-2" footer="7.874015748031496E-2"/>
  <pageSetup paperSize="9" scale="67" orientation="landscape" r:id="rId1"/>
  <headerFooter alignWithMargins="0"/>
  <rowBreaks count="1" manualBreakCount="1">
    <brk id="101" min="1" max="12" man="1"/>
  </rowBreaks>
  <colBreaks count="1" manualBreakCount="1">
    <brk id="13" max="1048575" man="1"/>
  </colBreaks>
  <ignoredErrors>
    <ignoredError sqref="D24 D39 D4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workbookViewId="0">
      <selection activeCell="C8" sqref="C8"/>
    </sheetView>
  </sheetViews>
  <sheetFormatPr defaultRowHeight="12.75" x14ac:dyDescent="0.2"/>
  <cols>
    <col min="1" max="1" width="3.140625" style="1" customWidth="1"/>
    <col min="2" max="2" width="25.5703125" style="13" customWidth="1"/>
    <col min="3" max="3" width="76.140625" style="1" customWidth="1"/>
    <col min="4" max="4" width="9.140625" style="1"/>
    <col min="5" max="5" width="47.7109375" style="1" customWidth="1"/>
    <col min="6" max="16384" width="9.140625" style="1"/>
  </cols>
  <sheetData>
    <row r="1" spans="2:5" ht="15.75" customHeight="1" x14ac:dyDescent="0.25">
      <c r="B1" s="2" t="s">
        <v>40</v>
      </c>
      <c r="C1" s="2" t="s">
        <v>22</v>
      </c>
    </row>
    <row r="2" spans="2:5" x14ac:dyDescent="0.2">
      <c r="B2" s="3"/>
      <c r="C2" s="4"/>
    </row>
    <row r="3" spans="2:5" ht="24" customHeight="1" x14ac:dyDescent="0.2">
      <c r="B3" s="5">
        <v>2009</v>
      </c>
      <c r="C3" s="6" t="s">
        <v>41</v>
      </c>
    </row>
    <row r="4" spans="2:5" ht="35.25" customHeight="1" x14ac:dyDescent="0.2">
      <c r="B4" s="7" t="s">
        <v>42</v>
      </c>
      <c r="C4" s="6" t="s">
        <v>43</v>
      </c>
    </row>
    <row r="5" spans="2:5" ht="16.5" customHeight="1" x14ac:dyDescent="0.2">
      <c r="B5" s="8" t="s">
        <v>44</v>
      </c>
      <c r="C5" s="6" t="s">
        <v>54</v>
      </c>
    </row>
    <row r="6" spans="2:5" ht="20.25" customHeight="1" x14ac:dyDescent="0.2">
      <c r="B6" s="8"/>
      <c r="C6" s="6" t="s">
        <v>45</v>
      </c>
    </row>
    <row r="7" spans="2:5" ht="58.5" customHeight="1" x14ac:dyDescent="0.2">
      <c r="B7" s="8"/>
      <c r="C7" s="6" t="s">
        <v>46</v>
      </c>
      <c r="E7" s="9"/>
    </row>
    <row r="8" spans="2:5" ht="57" customHeight="1" x14ac:dyDescent="0.2">
      <c r="B8" s="8" t="s">
        <v>14</v>
      </c>
      <c r="C8" s="6" t="s">
        <v>21</v>
      </c>
    </row>
    <row r="9" spans="2:5" ht="29.25" customHeight="1" x14ac:dyDescent="0.2">
      <c r="B9" s="8" t="s">
        <v>47</v>
      </c>
      <c r="C9" s="6" t="s">
        <v>48</v>
      </c>
    </row>
    <row r="10" spans="2:5" ht="24.75" customHeight="1" x14ac:dyDescent="0.2">
      <c r="B10" s="8" t="s">
        <v>49</v>
      </c>
      <c r="C10" s="6" t="s">
        <v>50</v>
      </c>
    </row>
    <row r="11" spans="2:5" ht="81" customHeight="1" x14ac:dyDescent="0.2">
      <c r="B11" s="8" t="s">
        <v>51</v>
      </c>
      <c r="C11" s="6" t="s">
        <v>52</v>
      </c>
    </row>
    <row r="12" spans="2:5" ht="42" customHeight="1" x14ac:dyDescent="0.2">
      <c r="B12" s="8"/>
      <c r="C12" s="6" t="s">
        <v>53</v>
      </c>
    </row>
    <row r="13" spans="2:5" x14ac:dyDescent="0.2">
      <c r="B13" s="10"/>
      <c r="C13" s="9"/>
    </row>
    <row r="14" spans="2:5" x14ac:dyDescent="0.2">
      <c r="B14" s="10"/>
      <c r="C14" s="9"/>
    </row>
    <row r="15" spans="2:5" x14ac:dyDescent="0.2">
      <c r="B15" s="10"/>
      <c r="C15" s="9"/>
    </row>
    <row r="16" spans="2:5" x14ac:dyDescent="0.2">
      <c r="B16" s="10"/>
      <c r="C16" s="9"/>
    </row>
    <row r="17" spans="2:2" x14ac:dyDescent="0.2">
      <c r="B17" s="11"/>
    </row>
    <row r="18" spans="2:2" x14ac:dyDescent="0.2">
      <c r="B18" s="11"/>
    </row>
    <row r="19" spans="2:2" x14ac:dyDescent="0.2">
      <c r="B19" s="11"/>
    </row>
    <row r="20" spans="2:2" x14ac:dyDescent="0.2">
      <c r="B20" s="11"/>
    </row>
    <row r="21" spans="2:2" x14ac:dyDescent="0.2">
      <c r="B21" s="12"/>
    </row>
    <row r="22" spans="2:2" x14ac:dyDescent="0.2">
      <c r="B22" s="11"/>
    </row>
    <row r="23" spans="2:2" x14ac:dyDescent="0.2">
      <c r="B23" s="1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13" zoomScaleNormal="100" workbookViewId="0">
      <selection activeCell="K32" sqref="K32"/>
    </sheetView>
  </sheetViews>
  <sheetFormatPr defaultRowHeight="12.75" x14ac:dyDescent="0.2"/>
  <cols>
    <col min="4" max="5" width="12.140625" customWidth="1"/>
    <col min="6" max="6" width="13.28515625" customWidth="1"/>
    <col min="7" max="7" width="14.42578125" customWidth="1"/>
    <col min="8" max="8" width="11.140625" customWidth="1"/>
    <col min="9" max="9" width="11.5703125" customWidth="1"/>
    <col min="10" max="10" width="17.28515625" customWidth="1"/>
    <col min="11" max="11" width="8.42578125" customWidth="1"/>
    <col min="12" max="12" width="19.28515625" customWidth="1"/>
  </cols>
  <sheetData>
    <row r="1" spans="1:12" ht="38.25" customHeight="1" x14ac:dyDescent="0.2">
      <c r="A1" s="149" t="s">
        <v>148</v>
      </c>
      <c r="B1" s="149"/>
      <c r="C1" s="149"/>
    </row>
    <row r="2" spans="1:12" ht="38.25" customHeight="1" x14ac:dyDescent="0.2">
      <c r="A2" s="71"/>
      <c r="B2" s="71"/>
      <c r="C2" s="71"/>
    </row>
    <row r="3" spans="1:12" ht="38.25" customHeight="1" x14ac:dyDescent="0.2">
      <c r="A3" s="150" t="s">
        <v>12</v>
      </c>
      <c r="B3" s="150"/>
      <c r="C3" s="67" t="s">
        <v>26</v>
      </c>
      <c r="D3" s="67" t="s">
        <v>60</v>
      </c>
      <c r="E3" s="65" t="s">
        <v>23</v>
      </c>
      <c r="F3" s="65" t="s">
        <v>13</v>
      </c>
      <c r="G3" s="65" t="s">
        <v>14</v>
      </c>
      <c r="H3" s="65" t="s">
        <v>15</v>
      </c>
      <c r="I3" s="65" t="s">
        <v>16</v>
      </c>
      <c r="J3" s="65" t="s">
        <v>17</v>
      </c>
      <c r="K3" s="65" t="s">
        <v>18</v>
      </c>
      <c r="L3" s="65" t="s">
        <v>19</v>
      </c>
    </row>
    <row r="5" spans="1:12" ht="102" x14ac:dyDescent="0.2">
      <c r="A5" s="65" t="s">
        <v>56</v>
      </c>
      <c r="B5" s="66" t="s">
        <v>72</v>
      </c>
      <c r="C5" s="67"/>
      <c r="D5" s="67" t="s">
        <v>73</v>
      </c>
      <c r="E5" s="65">
        <v>55000</v>
      </c>
      <c r="F5" s="65">
        <v>5000</v>
      </c>
      <c r="G5" s="65">
        <v>70000</v>
      </c>
      <c r="H5" s="68">
        <v>0.3</v>
      </c>
      <c r="I5" s="65" t="s">
        <v>146</v>
      </c>
      <c r="J5" s="65">
        <v>71020</v>
      </c>
      <c r="K5" s="69">
        <v>1.2563</v>
      </c>
      <c r="L5" s="70" t="str">
        <f>IF(K5="","",IF(K5&gt;1,"Superou",IF(K5=1,"Atingiu","Não atingiu")))</f>
        <v>Superou</v>
      </c>
    </row>
    <row r="7" spans="1:12" ht="204" x14ac:dyDescent="0.2">
      <c r="A7" s="65" t="s">
        <v>76</v>
      </c>
      <c r="B7" s="66" t="s">
        <v>144</v>
      </c>
      <c r="C7" s="67"/>
      <c r="D7" s="67" t="s">
        <v>111</v>
      </c>
      <c r="E7" s="65">
        <v>304</v>
      </c>
      <c r="F7" s="65">
        <v>30</v>
      </c>
      <c r="G7" s="65">
        <v>212</v>
      </c>
      <c r="H7" s="68">
        <v>1</v>
      </c>
      <c r="I7" s="65" t="s">
        <v>146</v>
      </c>
      <c r="J7" s="65">
        <v>258</v>
      </c>
      <c r="K7" s="69">
        <v>1.1249</v>
      </c>
      <c r="L7" s="70" t="str">
        <f>IF(K7="","",IF(K7&gt;1,"Superou",IF(K7=1,"Atingiu","Não atingiu")))</f>
        <v>Superou</v>
      </c>
    </row>
    <row r="9" spans="1:12" ht="76.5" x14ac:dyDescent="0.2">
      <c r="A9" s="65" t="s">
        <v>88</v>
      </c>
      <c r="B9" s="65" t="s">
        <v>89</v>
      </c>
      <c r="C9" s="67"/>
      <c r="D9" s="67" t="s">
        <v>90</v>
      </c>
      <c r="E9" s="65">
        <v>31</v>
      </c>
      <c r="F9" s="65">
        <v>1</v>
      </c>
      <c r="G9" s="65">
        <v>28</v>
      </c>
      <c r="H9" s="68">
        <v>0.5</v>
      </c>
      <c r="I9" s="65" t="s">
        <v>146</v>
      </c>
      <c r="J9" s="65">
        <v>24</v>
      </c>
      <c r="K9" s="69">
        <f ca="1">IF(J9="","",IF($F9&gt;$H9,(IF(AND($K9=$H9,$K9=($F9-$G9)),125%,IF(AND($K9&lt;=($F9+$G9),$K9&gt;=($F9-$G9)),100%,IF($K9&gt;($F9+$G9),($F9+$G9)/$K9,IF(($K9&lt;($F9-$G9)),100%+ABS($K9-$F9)*25%/ABS($H9-$F9)))))),IF(AND($K9=$H9,$K9=($F9+$G9)),125%,IF(AND($K9&lt;=($F9+$G9),$K9&gt;=($F9-$G9)),100%,IF(AND($K9=$H9,$K9=($F9+$G9)),125%,IF($K9&lt;($F9-$G9),$K9/($F9-$G9),IF($K9&gt;($F9+$G9),100%+($K9-$F9)*25%/($H9-$F9))))))))</f>
        <v>1.5833333333333335</v>
      </c>
      <c r="L9" s="70" t="str">
        <f ca="1">IF(K9="","",IF(K9&gt;1,"Superou",IF(K9=1,"Atingiu","Não atingiu")))</f>
        <v>Superou</v>
      </c>
    </row>
    <row r="11" spans="1:12" ht="51" x14ac:dyDescent="0.2">
      <c r="A11" s="65" t="s">
        <v>94</v>
      </c>
      <c r="B11" s="66" t="s">
        <v>98</v>
      </c>
      <c r="C11" s="72"/>
      <c r="D11" s="73">
        <v>2.4050925925925924E-2</v>
      </c>
      <c r="E11" s="73">
        <v>2.4999999999999998E-2</v>
      </c>
      <c r="F11" s="73">
        <v>1.0416666666666667E-3</v>
      </c>
      <c r="G11" s="73">
        <v>2.0833333333333332E-2</v>
      </c>
      <c r="H11" s="68">
        <v>0.25</v>
      </c>
      <c r="I11" s="65" t="s">
        <v>146</v>
      </c>
      <c r="J11" s="73">
        <v>2.314814814814815E-2</v>
      </c>
      <c r="K11" s="69">
        <f ca="1">IF(J11="","",IF($F11&gt;$H11,(IF(AND($K11=$H11,$K11=($F11-$G11)),125%,IF(AND($K11&lt;=($F11+$G11),$K11&gt;=($F11-$G11)),100%,IF($K11&gt;($F11+$G11),($F11+$G11)/$K11,IF(($K11&lt;($F11-$G11)),100%+ABS($K11-$F11)*25%/ABS($H11-$F11)))))),IF(AND($K11=$H11,$K11=($F11+$G11)),125%,IF(AND($K11&lt;=($F11+$G11),$K11&gt;=($F11-$G11)),100%,IF(AND($K11=$H11,$K11=($F11+$G11)),125%,IF($K11&lt;($F11-$G11),$K11/($F11-$G11),IF($K11&gt;($F11+$G11),100%+($K11-$F11)*25%/($H11-$F11))))))))</f>
        <v>1.1111111111111109</v>
      </c>
      <c r="L11" s="70" t="str">
        <f ca="1">IF(K11="","",IF(K11&gt;1,"Superou",IF(K11=1,"Atingiu","Não atingiu")))</f>
        <v>Superou</v>
      </c>
    </row>
    <row r="13" spans="1:12" ht="178.5" x14ac:dyDescent="0.2">
      <c r="A13" s="74" t="s">
        <v>96</v>
      </c>
      <c r="B13" s="75" t="s">
        <v>100</v>
      </c>
      <c r="C13" s="76"/>
      <c r="D13" s="65" t="s">
        <v>111</v>
      </c>
      <c r="E13" s="65">
        <v>27</v>
      </c>
      <c r="F13" s="65">
        <v>3</v>
      </c>
      <c r="G13" s="65">
        <v>35</v>
      </c>
      <c r="H13" s="68">
        <v>0.25</v>
      </c>
      <c r="I13" s="65" t="s">
        <v>146</v>
      </c>
      <c r="J13" s="77">
        <v>34</v>
      </c>
      <c r="K13" s="68">
        <v>1.2186999999999999</v>
      </c>
      <c r="L13" s="78" t="s">
        <v>147</v>
      </c>
    </row>
    <row r="15" spans="1:12" ht="25.5" customHeight="1" x14ac:dyDescent="0.2">
      <c r="A15" s="149" t="s">
        <v>149</v>
      </c>
      <c r="B15" s="149"/>
      <c r="C15" s="149"/>
    </row>
    <row r="17" spans="1:12" ht="114.75" x14ac:dyDescent="0.2">
      <c r="A17" s="64" t="s">
        <v>83</v>
      </c>
      <c r="B17" s="37" t="s">
        <v>84</v>
      </c>
      <c r="C17" s="19"/>
      <c r="D17" s="19" t="s">
        <v>111</v>
      </c>
      <c r="E17" s="64">
        <v>0.93500000000000005</v>
      </c>
      <c r="F17" s="64">
        <v>0.115</v>
      </c>
      <c r="G17" s="59">
        <v>1.5</v>
      </c>
      <c r="H17" s="21">
        <v>0.2</v>
      </c>
      <c r="I17" s="64" t="s">
        <v>146</v>
      </c>
      <c r="J17" s="59">
        <v>0.8</v>
      </c>
      <c r="K17" s="34">
        <v>0.94020000000000004</v>
      </c>
      <c r="L17" s="22" t="str">
        <f>IF(K17="","",IF(K17&gt;1,"Superou",IF(K17=1,"Atingiu","Não atingiu")))</f>
        <v>Não atingiu</v>
      </c>
    </row>
    <row r="21" spans="1:12" x14ac:dyDescent="0.2">
      <c r="A21" s="151" t="s">
        <v>112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</row>
    <row r="23" spans="1:12" ht="12.75" customHeight="1" x14ac:dyDescent="0.2">
      <c r="A23" s="79" t="s">
        <v>150</v>
      </c>
    </row>
  </sheetData>
  <mergeCells count="4">
    <mergeCell ref="A1:C1"/>
    <mergeCell ref="A3:B3"/>
    <mergeCell ref="A15:C15"/>
    <mergeCell ref="A21:L21"/>
  </mergeCells>
  <conditionalFormatting sqref="L5">
    <cfRule type="containsText" dxfId="14" priority="13" stopIfTrue="1" operator="containsText" text="Superou">
      <formula>NOT(ISERROR(SEARCH("Superou",L5)))</formula>
    </cfRule>
    <cfRule type="containsText" dxfId="13" priority="14" stopIfTrue="1" operator="containsText" text="Não atingiu">
      <formula>NOT(ISERROR(SEARCH("Não atingiu",L5)))</formula>
    </cfRule>
    <cfRule type="expression" dxfId="12" priority="15" stopIfTrue="1">
      <formula>LEFT(L5,7)="Atingiu"</formula>
    </cfRule>
  </conditionalFormatting>
  <conditionalFormatting sqref="L7">
    <cfRule type="containsText" dxfId="11" priority="10" stopIfTrue="1" operator="containsText" text="Superou">
      <formula>NOT(ISERROR(SEARCH("Superou",L7)))</formula>
    </cfRule>
    <cfRule type="containsText" dxfId="10" priority="11" stopIfTrue="1" operator="containsText" text="Não atingiu">
      <formula>NOT(ISERROR(SEARCH("Não atingiu",L7)))</formula>
    </cfRule>
    <cfRule type="expression" dxfId="9" priority="12" stopIfTrue="1">
      <formula>LEFT(L7,7)="Atingiu"</formula>
    </cfRule>
  </conditionalFormatting>
  <conditionalFormatting sqref="L9">
    <cfRule type="containsText" dxfId="8" priority="7" stopIfTrue="1" operator="containsText" text="Superou">
      <formula>NOT(ISERROR(SEARCH("Superou",L9)))</formula>
    </cfRule>
    <cfRule type="containsText" dxfId="7" priority="8" stopIfTrue="1" operator="containsText" text="Não atingiu">
      <formula>NOT(ISERROR(SEARCH("Não atingiu",L9)))</formula>
    </cfRule>
    <cfRule type="expression" dxfId="6" priority="9" stopIfTrue="1">
      <formula>LEFT(L9,7)="Atingiu"</formula>
    </cfRule>
  </conditionalFormatting>
  <conditionalFormatting sqref="L11">
    <cfRule type="containsText" dxfId="5" priority="4" stopIfTrue="1" operator="containsText" text="Superou">
      <formula>NOT(ISERROR(SEARCH("Superou",L11)))</formula>
    </cfRule>
    <cfRule type="containsText" dxfId="4" priority="5" stopIfTrue="1" operator="containsText" text="Não atingiu">
      <formula>NOT(ISERROR(SEARCH("Não atingiu",L11)))</formula>
    </cfRule>
    <cfRule type="expression" dxfId="3" priority="6" stopIfTrue="1">
      <formula>LEFT(L11,7)="Atingiu"</formula>
    </cfRule>
  </conditionalFormatting>
  <conditionalFormatting sqref="L17">
    <cfRule type="containsText" dxfId="2" priority="1" stopIfTrue="1" operator="containsText" text="Superou">
      <formula>NOT(ISERROR(SEARCH("Superou",L17)))</formula>
    </cfRule>
    <cfRule type="containsText" dxfId="1" priority="2" stopIfTrue="1" operator="containsText" text="Não atingiu">
      <formula>NOT(ISERROR(SEARCH("Não atingiu",L17)))</formula>
    </cfRule>
    <cfRule type="expression" dxfId="0" priority="3" stopIfTrue="1">
      <formula>LEFT(L17,7)="Atingiu"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3</vt:i4>
      </vt:variant>
    </vt:vector>
  </HeadingPairs>
  <TitlesOfParts>
    <vt:vector size="7" baseType="lpstr">
      <vt:lpstr>Modelo</vt:lpstr>
      <vt:lpstr>Instruções</vt:lpstr>
      <vt:lpstr>Justificações</vt:lpstr>
      <vt:lpstr>Folha5</vt:lpstr>
      <vt:lpstr>_89</vt:lpstr>
      <vt:lpstr>Modelo!Área_de_Impressão</vt:lpstr>
      <vt:lpstr>Modelo!Títulos_de_Impressão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Aguiar</dc:creator>
  <cp:lastModifiedBy>Ana Correia</cp:lastModifiedBy>
  <cp:lastPrinted>2012-03-09T12:43:13Z</cp:lastPrinted>
  <dcterms:created xsi:type="dcterms:W3CDTF">2010-07-06T15:21:01Z</dcterms:created>
  <dcterms:modified xsi:type="dcterms:W3CDTF">2013-10-02T15:38:07Z</dcterms:modified>
</cp:coreProperties>
</file>